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500\"/>
    </mc:Choice>
  </mc:AlternateContent>
  <xr:revisionPtr revIDLastSave="0" documentId="13_ncr:1_{CEDE797D-621E-46DA-BA65-1CC35C10962C}" xr6:coauthVersionLast="47" xr6:coauthVersionMax="47" xr10:uidLastSave="{00000000-0000-0000-0000-000000000000}"/>
  <bookViews>
    <workbookView xWindow="0" yWindow="2016" windowWidth="17652" windowHeight="11280" tabRatio="796" xr2:uid="{00000000-000D-0000-FFFF-FFFF00000000}"/>
  </bookViews>
  <sheets>
    <sheet name="Сводка затрат" sheetId="1" r:id="rId1"/>
    <sheet name="ССР" sheetId="2" r:id="rId2"/>
    <sheet name="ОСР 518-02-01" sheetId="3" r:id="rId3"/>
    <sheet name="ОСР 518-09-01" sheetId="4" r:id="rId4"/>
    <sheet name="ОСР 518-12-01" sheetId="5" r:id="rId5"/>
    <sheet name="ОСР 27-02-01" sheetId="6" r:id="rId6"/>
    <sheet name="ОСР 27-09-01" sheetId="7" r:id="rId7"/>
    <sheet name="ОСР 27-12-01" sheetId="8" r:id="rId8"/>
    <sheet name="ОСР 331-02-01" sheetId="9" r:id="rId9"/>
    <sheet name="ОСР 27-09-01(1)" sheetId="10" r:id="rId10"/>
    <sheet name="ОСР 12-01" sheetId="11" r:id="rId11"/>
    <sheet name="Источники ЦИ" sheetId="12" r:id="rId12"/>
    <sheet name="Цена МАТ и ОБ по ТКП" sheetId="13" r:id="rId1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9" i="1" l="1"/>
  <c r="C38" i="1"/>
  <c r="C37" i="1"/>
  <c r="C29" i="1" l="1"/>
  <c r="C43" i="1"/>
  <c r="I40" i="1"/>
  <c r="I39" i="1"/>
  <c r="I38" i="1"/>
  <c r="I37" i="1"/>
  <c r="C40" i="1"/>
  <c r="I36" i="1"/>
  <c r="C30" i="1"/>
  <c r="G74" i="2"/>
  <c r="G75" i="2" s="1"/>
  <c r="G77" i="2" s="1"/>
  <c r="G78" i="2" s="1"/>
  <c r="G79" i="2" s="1"/>
  <c r="F74" i="2"/>
  <c r="F75" i="2" s="1"/>
  <c r="F77" i="2" s="1"/>
  <c r="F78" i="2" s="1"/>
  <c r="F79" i="2" s="1"/>
  <c r="G73" i="2"/>
  <c r="F73" i="2"/>
  <c r="E73" i="2"/>
  <c r="E74" i="2" s="1"/>
  <c r="E75" i="2" s="1"/>
  <c r="E77" i="2" s="1"/>
  <c r="E78" i="2" s="1"/>
  <c r="E79" i="2" s="1"/>
  <c r="D73" i="2"/>
  <c r="D74" i="2" s="1"/>
  <c r="G64" i="2"/>
  <c r="F64" i="2"/>
  <c r="E64" i="2"/>
  <c r="D64" i="2"/>
  <c r="H64" i="2" s="1"/>
  <c r="H63" i="2"/>
  <c r="G43" i="2"/>
  <c r="F43" i="2"/>
  <c r="E43" i="2"/>
  <c r="D43" i="2"/>
  <c r="H43" i="2" s="1"/>
  <c r="H42" i="2"/>
  <c r="G40" i="2"/>
  <c r="F40" i="2"/>
  <c r="E40" i="2"/>
  <c r="D40" i="2"/>
  <c r="H40" i="2" s="1"/>
  <c r="H39" i="2"/>
  <c r="G37" i="2"/>
  <c r="F37" i="2"/>
  <c r="E37" i="2"/>
  <c r="D37" i="2"/>
  <c r="H37" i="2" s="1"/>
  <c r="H36" i="2"/>
  <c r="G34" i="2"/>
  <c r="F34" i="2"/>
  <c r="E34" i="2"/>
  <c r="D34" i="2"/>
  <c r="H34" i="2" s="1"/>
  <c r="H33" i="2"/>
  <c r="G31" i="2"/>
  <c r="F31" i="2"/>
  <c r="E31" i="2"/>
  <c r="D31" i="2"/>
  <c r="H31" i="2" s="1"/>
  <c r="H30" i="2"/>
  <c r="G23" i="2"/>
  <c r="F23" i="2"/>
  <c r="E23" i="2"/>
  <c r="D23" i="2"/>
  <c r="H23" i="2" s="1"/>
  <c r="H22" i="2"/>
  <c r="C32" i="1" l="1"/>
  <c r="C34" i="1" s="1"/>
  <c r="C31" i="1"/>
  <c r="C41" i="1"/>
  <c r="C42" i="1"/>
  <c r="C44" i="1" s="1"/>
  <c r="D75" i="2"/>
  <c r="H74" i="2"/>
  <c r="H73" i="2"/>
  <c r="C46" i="1" l="1"/>
  <c r="D77" i="2"/>
  <c r="H75" i="2"/>
  <c r="D78" i="2" l="1"/>
  <c r="H77" i="2"/>
  <c r="H78" i="2" l="1"/>
  <c r="D79" i="2"/>
  <c r="H79" i="2" s="1"/>
</calcChain>
</file>

<file path=xl/sharedStrings.xml><?xml version="1.0" encoding="utf-8"?>
<sst xmlns="http://schemas.openxmlformats.org/spreadsheetml/2006/main" count="458" uniqueCount="191">
  <si>
    <t>СВОДКА ЗАТРАТ</t>
  </si>
  <si>
    <t>P_0500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</si>
  <si>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</si>
  <si>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</si>
  <si>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</si>
  <si>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</si>
  <si>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</si>
  <si>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</si>
  <si>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</si>
  <si>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</si>
  <si>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</si>
  <si>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</si>
  <si>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</si>
  <si>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</si>
  <si>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</si>
  <si>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</si>
  <si>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</si>
  <si>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</si>
  <si>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</si>
  <si>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</si>
  <si>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</si>
  <si>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</si>
  <si>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</si>
  <si>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</si>
  <si>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ОСР-518-02-01</t>
  </si>
  <si>
    <t>Строительно-монтажные работы КЛ-0,4кВ 0,115км</t>
  </si>
  <si>
    <t>ОСР-27-02-01</t>
  </si>
  <si>
    <t>"Реконструкция КЛ-6 кВ от РП-135 до РП-147" г.о. Самара Самарская область</t>
  </si>
  <si>
    <t>ЛС-331-01</t>
  </si>
  <si>
    <t>Электроснабжение РУ-0,4 кВ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</si>
  <si>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</si>
  <si>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</si>
  <si>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</si>
  <si>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</si>
  <si>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</si>
  <si>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</si>
  <si>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</si>
  <si>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</si>
  <si>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</si>
  <si>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</si>
  <si>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</si>
  <si>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</si>
  <si>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</si>
  <si>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</si>
  <si>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Средства на строительство и разборку титул.врем.зданий и сооружений 2,5%*0,8=2% 2%</t>
  </si>
  <si>
    <t>Затраты на строительство титульных ВЗиС, исп.при опр. сметной стоимости строительства ОКС 2,5%*0,8 2%</t>
  </si>
  <si>
    <t>332/пр 19.06.2020 Пр.1 п.39.2</t>
  </si>
  <si>
    <t>Затраты на строительство титульных ВЗиС,исп.при опред.сметной стоим. строительства ОКС 2,5%*0,8= 2%</t>
  </si>
  <si>
    <t>Итого по Главе 8</t>
  </si>
  <si>
    <t>Итого по Главам 1-8</t>
  </si>
  <si>
    <t>Глава 9. Прочие работы и затраты</t>
  </si>
  <si>
    <t>ОСР-518-09-01</t>
  </si>
  <si>
    <t>Пусконаладочные работы КЛ-0,4кВ 0,115км</t>
  </si>
  <si>
    <t>325/пр_25.05.2021_Пр.1 п.50_Пр.4 п.67</t>
  </si>
  <si>
    <t>Дополнительные затраты при производстве строительно-монтажных работ в зимнее время, 2,9%х0, 9= 2,61%</t>
  </si>
  <si>
    <t>Перебазировка спецтехники</t>
  </si>
  <si>
    <t>ОСР-27-09-01</t>
  </si>
  <si>
    <t>Пусконаладочные работы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</si>
  <si>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</si>
  <si>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</si>
  <si>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</si>
  <si>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ЛС-331-02</t>
  </si>
  <si>
    <t>ПНР</t>
  </si>
  <si>
    <t>325/пр 25.05.2021 Пр.1 п.50 Пр.4 п.67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</si>
  <si>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</si>
  <si>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</si>
  <si>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</si>
  <si>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</si>
  <si>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</si>
  <si>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</si>
  <si>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ОСР-518-12-01</t>
  </si>
  <si>
    <t>Проектные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</si>
  <si>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</si>
  <si>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</si>
  <si>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</si>
  <si>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</si>
  <si>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</si>
  <si>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</si>
  <si>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</si>
  <si>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</si>
  <si>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</si>
  <si>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</si>
  <si>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</si>
  <si>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</si>
  <si>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Смета №1</t>
  </si>
  <si>
    <t>Смета №1,2</t>
  </si>
  <si>
    <t>Проектные работы и изыскательские работы</t>
  </si>
  <si>
    <t>Форма № 3</t>
  </si>
  <si>
    <t>Наименование стройки</t>
  </si>
  <si>
    <t>ОБЪЕКТНЫЙ СМЕТНЫЙ РАСЧЕТ № ОСР 518-02-01</t>
  </si>
  <si>
    <t>Наименование сметы</t>
  </si>
  <si>
    <t>Реконструкция КЛ-0,4 кВ от КТП Сок 306/250кВА Красноярский район Самарская область</t>
  </si>
  <si>
    <t>Наименование локальных сметных расчетов (смет), затрат</t>
  </si>
  <si>
    <t>ЛС-518-1</t>
  </si>
  <si>
    <t>КЛ-0,4кВ</t>
  </si>
  <si>
    <t>Итого</t>
  </si>
  <si>
    <t>ОБЪЕКТНЫЙ СМЕТНЫЙ РАСЧЕТ № ОСР 518-09-01</t>
  </si>
  <si>
    <t>ЛС-518-3</t>
  </si>
  <si>
    <t>ПНР КЛ-0,4кВ</t>
  </si>
  <si>
    <t>ОБЪЕКТНЫЙ СМЕТНЫЙ РАСЧЕТ № ОСР 518-12-01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</si>
  <si>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</si>
  <si>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</si>
  <si>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27-02-01</t>
  </si>
  <si>
    <t>ЛС-27-1</t>
  </si>
  <si>
    <t>КЛ-6 кВ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</si>
  <si>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</si>
  <si>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</si>
  <si>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</si>
  <si>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ОБЪЕКТНЫЙ СМЕТНЫЙ РАСЧЕТ № ОСР 331-02-01</t>
  </si>
  <si>
    <t>Реконструкция оборудования РУ-0,4 кВ ЗТП НО 1109/250 кВА г. Отрадный Самарская область</t>
  </si>
  <si>
    <t>ЛС-331-02-01</t>
  </si>
  <si>
    <t>ЛС-331-09-01</t>
  </si>
  <si>
    <t>ОБЪЕКТНЫЙ СМЕТНЫЙ РАСЧЕТ № ОСР 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</si>
  <si>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</si>
  <si>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</si>
  <si>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</si>
  <si>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</si>
  <si>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</si>
  <si>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</si>
  <si>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</si>
  <si>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</si>
  <si>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518-02-01</t>
  </si>
  <si>
    <t>Строительные работы</t>
  </si>
  <si>
    <t>Монтажные работы</t>
  </si>
  <si>
    <t>Оборудование</t>
  </si>
  <si>
    <t>Прочие</t>
  </si>
  <si>
    <t>км</t>
  </si>
  <si>
    <t>"Реконструкция КЛ-0,4 кВ от КТП Сок 306/250кВА" Красноярский район Самарская область</t>
  </si>
  <si>
    <t>ГНБ трубой 110</t>
  </si>
  <si>
    <t>ОСР 518-09-01</t>
  </si>
  <si>
    <t>ОСР 27-09-01</t>
  </si>
  <si>
    <t>Реконструкция КЛ одноцепная</t>
  </si>
  <si>
    <t>шт</t>
  </si>
  <si>
    <t>"Реконструкция оборудования РУ-0,4 кВ ЗТП НО 1109/250 кВА" г. Отрадный Самарская область</t>
  </si>
  <si>
    <t>Монтаж ШПСН</t>
  </si>
  <si>
    <t>ОСР 518-12-01</t>
  </si>
  <si>
    <t>ОСР 27-02-01</t>
  </si>
  <si>
    <t>ОСР 27-12-01</t>
  </si>
  <si>
    <t>ОСР 12-01</t>
  </si>
  <si>
    <t>ОСР 331-02-01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</si>
  <si>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</si>
  <si>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</si>
  <si>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</si>
  <si>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</si>
  <si>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</si>
  <si>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</si>
  <si>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</si>
  <si>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</si>
  <si>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</si>
  <si>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</si>
  <si>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</si>
  <si>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Кабель АПВБШВ 4х95 мм2</t>
  </si>
  <si>
    <t>Труба ПНД sdr11 ф=125мм</t>
  </si>
  <si>
    <t>Труба ПНД sdr11 ф=110мм</t>
  </si>
  <si>
    <t>Труба полиэтиленовая 100 sdr17,6 355х20,1 мм</t>
  </si>
  <si>
    <t>Труба полиэтиленовая толстостенная гладкая 110*8,1мм</t>
  </si>
  <si>
    <t>РУ-0,4 кВ ЩО-70 (трансформаторная)</t>
  </si>
  <si>
    <t>РУ-0,4 кВ ЩО-70 (линейная)</t>
  </si>
  <si>
    <t>Понижающий коэффициент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</si>
  <si>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</si>
  <si>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</si>
  <si>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</si>
  <si>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</si>
  <si>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</si>
  <si>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</si>
  <si>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</si>
  <si>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</si>
  <si>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</si>
  <si>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</si>
  <si>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</si>
  <si>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</si>
  <si>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</si>
  <si>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</si>
  <si>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</si>
  <si>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</si>
  <si>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Кабель силовой с алюминиевыми жилами АПвПу 3х120мк</t>
  </si>
  <si>
    <t>ФСБЦ-21.1.07.02-1164</t>
  </si>
  <si>
    <t>ФСБЦ-24.3.02.02-0004</t>
  </si>
  <si>
    <t>КП СВЭМ №363 от 05.06.2024</t>
  </si>
  <si>
    <t>КП СВЭМ №363 от 05.06.2024</t>
  </si>
  <si>
    <t>Реконструкция КЛ-0,4 кВ от ЗТП КИН 690/400 кВА (протяженностью 0,3км), установка приборов учета (10 т.у.) с заменой электрооборудования в РУ-0,4 кВ ЗТП КИН 690/400 кВА, в части шт. РЗА (3 шт.)</t>
  </si>
  <si>
    <t>Реконструкция КЛ-0,4 кВ от ЗТП КИН 690/400 кВА (протяженностью 0,3км), установка приборов учета (10 т.у.) с заменой электрооборудования в РУ-0,4 кВ ЗТП КИН 690/400 кВА, в части шт. РЗА (3 шт.)</t>
  </si>
  <si>
    <t>Реконструкция КЛ-0,4 кВ от ЗТП КИН 690/400 кВА (протяженностью 0,3км), установка приборов учета (10 т.у.) с заменой электрооборудования в РУ-0,4 кВ ЗТП КИН 690/400 кВА, в части шт. РЗА (3 шт.)</t>
  </si>
  <si>
    <t>Реконструкция КЛ-0,4 кВ от ЗТП КИН 690/400 кВА (протяженностью 0,3км), установка приборов учета (10 т.у.) с заменой электрооборудования в РУ-0,4 кВ ЗТП КИН 690/400 кВА, в части шт. РЗА (3 шт.)</t>
  </si>
  <si>
    <t>Реконструкция КЛ-0,4 кВ от ЗТП КИН 690/400 кВА (протяженностью 0,3км), установка приборов учета (10 т.у.) с заменой электрооборудования в РУ-0,4 кВ ЗТП КИН 690/400 кВА, в части шт. РЗА (3 шт.)</t>
  </si>
  <si>
    <t>Реконструкция КЛ-0,4 кВ от ЗТП КИН 690/400 кВА (протяженностью 0,3км), установка приборов учета (10 т.у.) с заменой электрооборудования в РУ-0,4 кВ ЗТП КИН 690/400 кВА, в части шт. РЗА (3 шт.)</t>
  </si>
  <si>
    <t>Реконструкция КЛ-0,4 кВ от ЗТП КИН 690/400 кВА (протяженностью 0,3км), установка приборов учета (10 т.у.) с заменой электрооборудования в РУ-0,4 кВ ЗТП КИН 690/400 кВА, в части шт. РЗА (3 шт.)</t>
  </si>
  <si>
    <t>Реконструкция КЛ-0,4 кВ от ЗТП КИН 690/400 кВА (протяженностью 0,3км), установка приборов учета (10 т.у.) с заменой электрооборудования в РУ-0,4 кВ ЗТП КИН 690/400 кВА, в части шт. РЗА (3 шт.)</t>
  </si>
  <si>
    <t>Реконструкция КЛ-0,4 кВ от ЗТП КИН 690/400 кВА (протяженностью 0,3км), установка приборов учета (10 т.у.) с заменой электрооборудования в РУ-0,4 кВ ЗТП КИН 690/400 кВА, в части шт. РЗА (3 шт.)</t>
  </si>
  <si>
    <t>Реконструкция КЛ-0,4 кВ от ЗТП КИН 690/400 кВА (протяженностью 0,3км), установка приборов учета (10 т.у.) с заменой электрооборудования в РУ-0,4 кВ ЗТП КИН 690/400 кВА, в части шт. РЗА (3 шт.)</t>
  </si>
  <si>
    <t>Реконструкция КЛ-0,4 кВ от ЗТП КИН 690/400 кВА (протяженностью 0,3км), установка приборов учета (10 т.у.) с заменой электрооборудования в РУ-0,4 кВ ЗТП КИН 690/400 кВА, в части шт. РЗА (3 шт.)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</si>
</sst>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5" formatCode="_-* #,##0.0000_-;\-* #,##0.0000_-;_-* &quot;-&quot;??_-;_-@_-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4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4" fillId="0" borderId="0" xfId="4" applyNumberFormat="1" applyFont="1" applyAlignment="1">
      <alignment vertical="center"/>
    </xf>
    <xf numFmtId="165" fontId="4" fillId="0" borderId="0" xfId="4" applyNumberFormat="1" applyFont="1" applyAlignment="1">
      <alignment vertical="center"/>
    </xf>
    <xf numFmtId="169" fontId="4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7" fillId="0" borderId="0" xfId="4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7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65" fontId="17" fillId="0" borderId="0" xfId="4" applyNumberFormat="1" applyFont="1" applyAlignment="1">
      <alignment vertical="center"/>
    </xf>
    <xf numFmtId="4" fontId="4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7" fillId="0" borderId="0" xfId="4" applyFont="1" applyAlignment="1">
      <alignment vertical="center"/>
    </xf>
    <xf numFmtId="173" fontId="4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4" fillId="0" borderId="0" xfId="4" applyNumberFormat="1" applyFont="1" applyAlignment="1">
      <alignment vertical="center"/>
    </xf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16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75" fontId="16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833C129C-03F9-4AE0-883E-F88B27266A82}"/>
    <cellStyle name="Обычный" xfId="0" builtinId="0"/>
    <cellStyle name="Обычный 2" xfId="4" xr:uid="{96264E80-A954-43D6-8A98-2607E63522BC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13" zoomScale="90" zoomScaleNormal="90" workbookViewId="0">
      <selection activeCell="C46" sqref="C46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4" max="4" width="14.44140625" customWidth="1"/>
    <col min="7" max="9" width="14.4414062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5" t="s">
        <v>0</v>
      </c>
      <c r="B12" s="85"/>
      <c r="C12" s="85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8" t="s">
        <v>1</v>
      </c>
      <c r="B16" s="88"/>
      <c r="C16" s="88"/>
    </row>
    <row r="17" spans="1:9" ht="16.2" customHeight="1" x14ac:dyDescent="0.3">
      <c r="A17" s="87" t="s">
        <v>2</v>
      </c>
      <c r="B17" s="87"/>
      <c r="C17" s="87"/>
    </row>
    <row r="18" spans="1:9" ht="16.2" customHeight="1" x14ac:dyDescent="0.3">
      <c r="A18" s="1"/>
      <c r="B18" s="1"/>
      <c r="C18" s="1"/>
    </row>
    <row r="19" spans="1:9" ht="72" customHeight="1" x14ac:dyDescent="0.3">
      <c r="A19" s="86" t="s">
        <v>180</v>
      </c>
      <c r="B19" s="86"/>
      <c r="C19" s="86"/>
    </row>
    <row r="20" spans="1:9" ht="16.2" customHeight="1" x14ac:dyDescent="0.3">
      <c r="A20" s="87" t="s">
        <v>3</v>
      </c>
      <c r="B20" s="87"/>
      <c r="C20" s="87"/>
    </row>
    <row r="21" spans="1:9" ht="16.2" customHeight="1" x14ac:dyDescent="0.3">
      <c r="A21" s="1"/>
      <c r="B21" s="1"/>
      <c r="C21" s="1"/>
    </row>
    <row r="22" spans="1:9" ht="16.2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159</v>
      </c>
      <c r="D23" s="51"/>
      <c r="E23" s="51"/>
      <c r="F23" s="51"/>
      <c r="G23" s="52"/>
      <c r="H23" s="52"/>
      <c r="I23" s="52"/>
    </row>
    <row r="24" spans="1:9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95" customHeight="1" x14ac:dyDescent="0.3">
      <c r="A25" s="82" t="s">
        <v>160</v>
      </c>
      <c r="B25" s="83"/>
      <c r="C25" s="84"/>
      <c r="D25" s="51"/>
      <c r="E25" s="51"/>
      <c r="F25" s="51"/>
      <c r="G25" s="52"/>
      <c r="H25" s="52"/>
      <c r="I25" s="52"/>
    </row>
    <row r="26" spans="1:9" ht="16.95" customHeight="1" x14ac:dyDescent="0.3">
      <c r="A26" s="50">
        <v>1</v>
      </c>
      <c r="B26" s="53" t="s">
        <v>161</v>
      </c>
      <c r="C26" s="54"/>
      <c r="D26" s="51"/>
      <c r="E26" s="51"/>
      <c r="F26" s="51"/>
      <c r="G26" s="52"/>
      <c r="H26" s="52" t="s">
        <v>162</v>
      </c>
      <c r="I26" s="52"/>
    </row>
    <row r="27" spans="1:9" ht="16.95" customHeight="1" x14ac:dyDescent="0.3">
      <c r="A27" s="55" t="s">
        <v>6</v>
      </c>
      <c r="B27" s="53" t="s">
        <v>163</v>
      </c>
      <c r="C27" s="56">
        <v>0</v>
      </c>
      <c r="D27" s="57"/>
      <c r="E27" s="57"/>
      <c r="F27" s="57"/>
      <c r="G27" s="58" t="s">
        <v>164</v>
      </c>
      <c r="H27" s="58" t="s">
        <v>165</v>
      </c>
      <c r="I27" s="58" t="s">
        <v>166</v>
      </c>
    </row>
    <row r="28" spans="1:9" ht="16.95" customHeight="1" x14ac:dyDescent="0.3">
      <c r="A28" s="55" t="s">
        <v>7</v>
      </c>
      <c r="B28" s="53" t="s">
        <v>167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6.95" customHeight="1" x14ac:dyDescent="0.3">
      <c r="A29" s="55" t="s">
        <v>8</v>
      </c>
      <c r="B29" s="53" t="s">
        <v>168</v>
      </c>
      <c r="C29" s="62">
        <f>ССР!H70*1.2</f>
        <v>1134.4732754882039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6.95" customHeight="1" x14ac:dyDescent="0.3">
      <c r="A30" s="50">
        <v>2</v>
      </c>
      <c r="B30" s="53" t="s">
        <v>9</v>
      </c>
      <c r="C30" s="62">
        <f>C27+C28+C29</f>
        <v>1134.4732754882039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6.95" customHeight="1" x14ac:dyDescent="0.3">
      <c r="A31" s="55" t="s">
        <v>10</v>
      </c>
      <c r="B31" s="53" t="s">
        <v>169</v>
      </c>
      <c r="C31" s="62">
        <f>C30-ROUND(C30/1.2,5)</f>
        <v>189.07887548820383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170</v>
      </c>
      <c r="C32" s="67">
        <f>C30*I37</f>
        <v>1255.3337942810756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50"/>
      <c r="B33" s="53" t="s">
        <v>158</v>
      </c>
      <c r="C33" s="62">
        <v>0.53</v>
      </c>
      <c r="D33" s="57"/>
      <c r="E33" s="68"/>
      <c r="F33" s="69"/>
      <c r="G33" s="70"/>
      <c r="H33" s="60"/>
      <c r="I33" s="66"/>
    </row>
    <row r="34" spans="1:9" ht="15.6" x14ac:dyDescent="0.3">
      <c r="A34" s="50"/>
      <c r="B34" s="53" t="s">
        <v>171</v>
      </c>
      <c r="C34" s="67">
        <f>C32*C33</f>
        <v>665.32691096897008</v>
      </c>
      <c r="D34" s="57"/>
      <c r="E34" s="68"/>
      <c r="F34" s="69"/>
      <c r="G34" s="70"/>
      <c r="H34" s="60"/>
      <c r="I34" s="66"/>
    </row>
    <row r="35" spans="1:9" ht="15.6" x14ac:dyDescent="0.3">
      <c r="A35" s="82" t="s">
        <v>172</v>
      </c>
      <c r="B35" s="83"/>
      <c r="C35" s="84"/>
      <c r="D35" s="51"/>
      <c r="E35" s="71"/>
      <c r="F35" s="72"/>
      <c r="G35" s="59">
        <v>2024</v>
      </c>
      <c r="H35" s="60">
        <v>109.11350326220534</v>
      </c>
      <c r="I35" s="66"/>
    </row>
    <row r="36" spans="1:9" ht="15.6" x14ac:dyDescent="0.3">
      <c r="A36" s="50">
        <v>1</v>
      </c>
      <c r="B36" s="53" t="s">
        <v>161</v>
      </c>
      <c r="C36" s="54"/>
      <c r="D36" s="51"/>
      <c r="E36" s="73"/>
      <c r="F36" s="74"/>
      <c r="G36" s="59">
        <v>2025</v>
      </c>
      <c r="H36" s="60">
        <v>107.81631706396419</v>
      </c>
      <c r="I36" s="75">
        <f>(H36+100)/200</f>
        <v>1.039081585319821</v>
      </c>
    </row>
    <row r="37" spans="1:9" ht="15.6" x14ac:dyDescent="0.3">
      <c r="A37" s="55" t="s">
        <v>6</v>
      </c>
      <c r="B37" s="53" t="s">
        <v>163</v>
      </c>
      <c r="C37" s="76">
        <f>ССР!D79+ССР!E79</f>
        <v>12733.282823584022</v>
      </c>
      <c r="D37" s="57"/>
      <c r="E37" s="73"/>
      <c r="F37" s="57"/>
      <c r="G37" s="59">
        <v>2026</v>
      </c>
      <c r="H37" s="60">
        <v>105.26289686896166</v>
      </c>
      <c r="I37" s="75">
        <f>(H37+100)/200*H36/100</f>
        <v>1.1065344785145874</v>
      </c>
    </row>
    <row r="38" spans="1:9" ht="15.6" x14ac:dyDescent="0.3">
      <c r="A38" s="55" t="s">
        <v>7</v>
      </c>
      <c r="B38" s="53" t="s">
        <v>167</v>
      </c>
      <c r="C38" s="76">
        <f>ССР!F79</f>
        <v>1794.5422199999998</v>
      </c>
      <c r="D38" s="57"/>
      <c r="E38" s="73"/>
      <c r="F38" s="57"/>
      <c r="G38" s="59">
        <v>2027</v>
      </c>
      <c r="H38" s="60">
        <v>104.42089798933949</v>
      </c>
      <c r="I38" s="75">
        <f>(H38+100)/200*H37/100*H36/100</f>
        <v>1.1599922999352297</v>
      </c>
    </row>
    <row r="39" spans="1:9" ht="15.6" x14ac:dyDescent="0.3">
      <c r="A39" s="55" t="s">
        <v>8</v>
      </c>
      <c r="B39" s="53" t="s">
        <v>168</v>
      </c>
      <c r="C39" s="76">
        <f>(ССР!G75-ССР!G70)*1.2</f>
        <v>370.80254896587013</v>
      </c>
      <c r="D39" s="57"/>
      <c r="E39" s="73"/>
      <c r="F39" s="57"/>
      <c r="G39" s="59">
        <v>2028</v>
      </c>
      <c r="H39" s="60">
        <v>104.42089798933949</v>
      </c>
      <c r="I39" s="75">
        <f>(H39+100)/200*H38/100*H37/100*H36/100</f>
        <v>1.2112743761995592</v>
      </c>
    </row>
    <row r="40" spans="1:9" ht="15.6" x14ac:dyDescent="0.3">
      <c r="A40" s="50">
        <v>2</v>
      </c>
      <c r="B40" s="53" t="s">
        <v>9</v>
      </c>
      <c r="C40" s="76">
        <f>C37+C38+C39</f>
        <v>14898.627592549892</v>
      </c>
      <c r="D40" s="63"/>
      <c r="E40" s="68"/>
      <c r="F40" s="69"/>
      <c r="G40" s="59">
        <v>2029</v>
      </c>
      <c r="H40" s="60">
        <v>104.42089798933949</v>
      </c>
      <c r="I40" s="75">
        <f>(H40+100)/200*H39/100*H38/100*H37/100*H36/100</f>
        <v>1.26482358074235</v>
      </c>
    </row>
    <row r="41" spans="1:9" ht="15.6" x14ac:dyDescent="0.3">
      <c r="A41" s="55" t="s">
        <v>10</v>
      </c>
      <c r="B41" s="53" t="s">
        <v>169</v>
      </c>
      <c r="C41" s="62">
        <f>C40-ROUND(C40/1.2,5)</f>
        <v>2483.1046025498927</v>
      </c>
      <c r="D41" s="57"/>
      <c r="E41" s="73"/>
      <c r="F41" s="57"/>
      <c r="G41" s="51"/>
      <c r="H41" s="51"/>
      <c r="I41" s="51"/>
    </row>
    <row r="42" spans="1:9" ht="15.6" x14ac:dyDescent="0.3">
      <c r="A42" s="50">
        <v>3</v>
      </c>
      <c r="B42" s="53" t="s">
        <v>170</v>
      </c>
      <c r="C42" s="77">
        <f>C40*I38</f>
        <v>17282.293286960423</v>
      </c>
      <c r="D42" s="57"/>
      <c r="E42" s="68"/>
      <c r="F42" s="69"/>
      <c r="G42" s="51"/>
      <c r="H42" s="51"/>
      <c r="I42" s="51"/>
    </row>
    <row r="43" spans="1:9" ht="15.6" x14ac:dyDescent="0.3">
      <c r="A43" s="50"/>
      <c r="B43" s="53" t="s">
        <v>158</v>
      </c>
      <c r="C43" s="62">
        <f>C33</f>
        <v>0.53</v>
      </c>
      <c r="D43" s="57"/>
      <c r="E43" s="68"/>
      <c r="F43" s="69"/>
      <c r="G43" s="51"/>
      <c r="H43" s="51"/>
      <c r="I43" s="51"/>
    </row>
    <row r="44" spans="1:9" ht="15.6" x14ac:dyDescent="0.3">
      <c r="A44" s="50"/>
      <c r="B44" s="53" t="s">
        <v>171</v>
      </c>
      <c r="C44" s="67">
        <f>C42*C43</f>
        <v>9159.6154420890252</v>
      </c>
      <c r="D44" s="57"/>
      <c r="E44" s="68"/>
      <c r="F44" s="69"/>
      <c r="G44" s="51"/>
      <c r="H44" s="51"/>
      <c r="I44" s="51"/>
    </row>
    <row r="45" spans="1:9" ht="15.6" x14ac:dyDescent="0.3">
      <c r="A45" s="50"/>
      <c r="B45" s="53"/>
      <c r="C45" s="76"/>
      <c r="D45" s="57"/>
      <c r="E45" s="78"/>
      <c r="F45" s="57"/>
      <c r="G45" s="51"/>
      <c r="H45" s="51"/>
      <c r="I45" s="51"/>
    </row>
    <row r="46" spans="1:9" ht="15.6" x14ac:dyDescent="0.3">
      <c r="A46" s="50"/>
      <c r="B46" s="53" t="s">
        <v>173</v>
      </c>
      <c r="C46" s="103">
        <f>C34+C44</f>
        <v>9824.9423530579952</v>
      </c>
      <c r="D46" s="57"/>
      <c r="E46" s="68"/>
      <c r="F46" s="69"/>
      <c r="G46" s="51"/>
      <c r="H46" s="51"/>
      <c r="I46" s="79"/>
    </row>
    <row r="47" spans="1:9" ht="15.6" x14ac:dyDescent="0.3">
      <c r="A47" s="52"/>
      <c r="B47" s="52"/>
      <c r="C47" s="52"/>
      <c r="D47" s="79"/>
      <c r="E47" s="51"/>
      <c r="F47" s="74"/>
      <c r="G47" s="51"/>
      <c r="H47" s="51"/>
      <c r="I47" s="51"/>
    </row>
    <row r="48" spans="1:9" ht="15.6" x14ac:dyDescent="0.3">
      <c r="A48" s="80" t="s">
        <v>174</v>
      </c>
      <c r="B48" s="52"/>
      <c r="C48" s="52"/>
      <c r="D48" s="51"/>
      <c r="E48" s="81"/>
      <c r="F48" s="51"/>
      <c r="G48" s="51"/>
      <c r="H48" s="51"/>
      <c r="I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87</v>
      </c>
    </row>
    <row r="2" spans="1:14" ht="45.75" customHeight="1" x14ac:dyDescent="0.3">
      <c r="A2" s="1"/>
      <c r="B2" s="1" t="s">
        <v>88</v>
      </c>
      <c r="C2" s="86" t="s">
        <v>189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90</v>
      </c>
      <c r="C7" s="29" t="s">
        <v>57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92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111</v>
      </c>
      <c r="C13" s="25" t="s">
        <v>57</v>
      </c>
      <c r="D13" s="19">
        <v>0</v>
      </c>
      <c r="E13" s="19">
        <v>0</v>
      </c>
      <c r="F13" s="19">
        <v>0</v>
      </c>
      <c r="G13" s="19">
        <v>65.265000000000001</v>
      </c>
      <c r="H13" s="19">
        <v>65.265000000000001</v>
      </c>
      <c r="J13" s="5"/>
    </row>
    <row r="14" spans="1:14" ht="16.95" customHeight="1" x14ac:dyDescent="0.3">
      <c r="A14" s="6"/>
      <c r="B14" s="9"/>
      <c r="C14" s="9" t="s">
        <v>95</v>
      </c>
      <c r="D14" s="19">
        <v>0</v>
      </c>
      <c r="E14" s="19">
        <v>0</v>
      </c>
      <c r="F14" s="19">
        <v>0</v>
      </c>
      <c r="G14" s="19">
        <v>65.265000000000001</v>
      </c>
      <c r="H14" s="19">
        <v>65.265000000000001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87</v>
      </c>
    </row>
    <row r="2" spans="1:14" ht="45.75" customHeight="1" x14ac:dyDescent="0.3">
      <c r="A2" s="1"/>
      <c r="B2" s="1" t="s">
        <v>88</v>
      </c>
      <c r="C2" s="86" t="s">
        <v>190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112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90</v>
      </c>
      <c r="C7" s="29" t="s">
        <v>71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92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101</v>
      </c>
      <c r="C13" s="25" t="s">
        <v>71</v>
      </c>
      <c r="D13" s="19">
        <v>0</v>
      </c>
      <c r="E13" s="19">
        <v>0</v>
      </c>
      <c r="F13" s="19">
        <v>0</v>
      </c>
      <c r="G13" s="19">
        <v>286.03500000000003</v>
      </c>
      <c r="H13" s="19">
        <v>286.03500000000003</v>
      </c>
      <c r="J13" s="5"/>
    </row>
    <row r="14" spans="1:14" ht="16.95" customHeight="1" x14ac:dyDescent="0.3">
      <c r="A14" s="6"/>
      <c r="B14" s="9"/>
      <c r="C14" s="9" t="s">
        <v>95</v>
      </c>
      <c r="D14" s="19">
        <v>0</v>
      </c>
      <c r="E14" s="19">
        <v>0</v>
      </c>
      <c r="F14" s="19">
        <v>0</v>
      </c>
      <c r="G14" s="19">
        <v>286.03500000000003</v>
      </c>
      <c r="H14" s="19">
        <v>286.03500000000003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89"/>
  <sheetViews>
    <sheetView zoomScale="75" zoomScaleNormal="87" workbookViewId="0">
      <selection activeCell="H3" sqref="H3:H86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113</v>
      </c>
      <c r="B1" s="37" t="s">
        <v>114</v>
      </c>
      <c r="C1" s="37" t="s">
        <v>115</v>
      </c>
      <c r="D1" s="37" t="s">
        <v>116</v>
      </c>
      <c r="E1" s="37" t="s">
        <v>117</v>
      </c>
      <c r="F1" s="37" t="s">
        <v>118</v>
      </c>
      <c r="G1" s="37" t="s">
        <v>119</v>
      </c>
      <c r="H1" s="37" t="s">
        <v>120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93" t="s">
        <v>91</v>
      </c>
      <c r="B3" s="94"/>
      <c r="C3" s="45"/>
      <c r="D3" s="43">
        <v>3356.6117647059</v>
      </c>
      <c r="E3" s="41"/>
      <c r="F3" s="41"/>
      <c r="G3" s="41"/>
      <c r="H3" s="48"/>
    </row>
    <row r="4" spans="1:8" x14ac:dyDescent="0.3">
      <c r="A4" s="95" t="s">
        <v>121</v>
      </c>
      <c r="B4" s="42" t="s">
        <v>122</v>
      </c>
      <c r="C4" s="45"/>
      <c r="D4" s="43">
        <v>3149.9294117647</v>
      </c>
      <c r="E4" s="41"/>
      <c r="F4" s="41"/>
      <c r="G4" s="41"/>
      <c r="H4" s="48"/>
    </row>
    <row r="5" spans="1:8" x14ac:dyDescent="0.3">
      <c r="A5" s="95"/>
      <c r="B5" s="42" t="s">
        <v>123</v>
      </c>
      <c r="C5" s="37"/>
      <c r="D5" s="43">
        <v>206.68235294118</v>
      </c>
      <c r="E5" s="41"/>
      <c r="F5" s="41"/>
      <c r="G5" s="41"/>
      <c r="H5" s="47"/>
    </row>
    <row r="6" spans="1:8" x14ac:dyDescent="0.3">
      <c r="A6" s="96"/>
      <c r="B6" s="42" t="s">
        <v>124</v>
      </c>
      <c r="C6" s="37"/>
      <c r="D6" s="43">
        <v>0</v>
      </c>
      <c r="E6" s="41"/>
      <c r="F6" s="41"/>
      <c r="G6" s="41"/>
      <c r="H6" s="47"/>
    </row>
    <row r="7" spans="1:8" x14ac:dyDescent="0.3">
      <c r="A7" s="96"/>
      <c r="B7" s="42" t="s">
        <v>125</v>
      </c>
      <c r="C7" s="37"/>
      <c r="D7" s="43">
        <v>0</v>
      </c>
      <c r="E7" s="41"/>
      <c r="F7" s="41"/>
      <c r="G7" s="41"/>
      <c r="H7" s="47"/>
    </row>
    <row r="8" spans="1:8" x14ac:dyDescent="0.3">
      <c r="A8" s="97" t="s">
        <v>94</v>
      </c>
      <c r="B8" s="98"/>
      <c r="C8" s="95" t="s">
        <v>128</v>
      </c>
      <c r="D8" s="44">
        <v>3356.6117647059</v>
      </c>
      <c r="E8" s="41">
        <v>0.08</v>
      </c>
      <c r="F8" s="41" t="s">
        <v>126</v>
      </c>
      <c r="G8" s="44">
        <v>41957.647058823997</v>
      </c>
      <c r="H8" s="47"/>
    </row>
    <row r="9" spans="1:8" x14ac:dyDescent="0.3">
      <c r="A9" s="99">
        <v>1</v>
      </c>
      <c r="B9" s="42" t="s">
        <v>122</v>
      </c>
      <c r="C9" s="95"/>
      <c r="D9" s="44">
        <v>3149.9294117647</v>
      </c>
      <c r="E9" s="41"/>
      <c r="F9" s="41"/>
      <c r="G9" s="41"/>
      <c r="H9" s="96" t="s">
        <v>127</v>
      </c>
    </row>
    <row r="10" spans="1:8" x14ac:dyDescent="0.3">
      <c r="A10" s="95"/>
      <c r="B10" s="42" t="s">
        <v>123</v>
      </c>
      <c r="C10" s="95"/>
      <c r="D10" s="44">
        <v>206.68235294118</v>
      </c>
      <c r="E10" s="41"/>
      <c r="F10" s="41"/>
      <c r="G10" s="41"/>
      <c r="H10" s="96"/>
    </row>
    <row r="11" spans="1:8" x14ac:dyDescent="0.3">
      <c r="A11" s="95"/>
      <c r="B11" s="42" t="s">
        <v>124</v>
      </c>
      <c r="C11" s="95"/>
      <c r="D11" s="44">
        <v>0</v>
      </c>
      <c r="E11" s="41"/>
      <c r="F11" s="41"/>
      <c r="G11" s="41"/>
      <c r="H11" s="96"/>
    </row>
    <row r="12" spans="1:8" x14ac:dyDescent="0.3">
      <c r="A12" s="95"/>
      <c r="B12" s="42" t="s">
        <v>125</v>
      </c>
      <c r="C12" s="95"/>
      <c r="D12" s="44">
        <v>0</v>
      </c>
      <c r="E12" s="41"/>
      <c r="F12" s="41"/>
      <c r="G12" s="41"/>
      <c r="H12" s="96"/>
    </row>
    <row r="13" spans="1:8" ht="24.6" x14ac:dyDescent="0.3">
      <c r="A13" s="100" t="s">
        <v>57</v>
      </c>
      <c r="B13" s="94"/>
      <c r="C13" s="37"/>
      <c r="D13" s="43">
        <v>88.077521980705001</v>
      </c>
      <c r="E13" s="41"/>
      <c r="F13" s="41"/>
      <c r="G13" s="41"/>
      <c r="H13" s="47"/>
    </row>
    <row r="14" spans="1:8" x14ac:dyDescent="0.3">
      <c r="A14" s="95" t="s">
        <v>129</v>
      </c>
      <c r="B14" s="42" t="s">
        <v>122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5"/>
      <c r="B15" s="42" t="s">
        <v>123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5"/>
      <c r="B16" s="42" t="s">
        <v>124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5"/>
      <c r="B17" s="42" t="s">
        <v>125</v>
      </c>
      <c r="C17" s="37"/>
      <c r="D17" s="43">
        <v>4.6705882352941002</v>
      </c>
      <c r="E17" s="41"/>
      <c r="F17" s="41"/>
      <c r="G17" s="41"/>
      <c r="H17" s="47"/>
    </row>
    <row r="18" spans="1:8" x14ac:dyDescent="0.3">
      <c r="A18" s="97" t="s">
        <v>98</v>
      </c>
      <c r="B18" s="98"/>
      <c r="C18" s="95" t="s">
        <v>128</v>
      </c>
      <c r="D18" s="44">
        <v>4.6705882352941002</v>
      </c>
      <c r="E18" s="41">
        <v>0.08</v>
      </c>
      <c r="F18" s="41" t="s">
        <v>126</v>
      </c>
      <c r="G18" s="44">
        <v>58.382352941176002</v>
      </c>
      <c r="H18" s="47"/>
    </row>
    <row r="19" spans="1:8" x14ac:dyDescent="0.3">
      <c r="A19" s="99">
        <v>1</v>
      </c>
      <c r="B19" s="42" t="s">
        <v>122</v>
      </c>
      <c r="C19" s="95"/>
      <c r="D19" s="44">
        <v>0</v>
      </c>
      <c r="E19" s="41"/>
      <c r="F19" s="41"/>
      <c r="G19" s="41"/>
      <c r="H19" s="96" t="s">
        <v>127</v>
      </c>
    </row>
    <row r="20" spans="1:8" x14ac:dyDescent="0.3">
      <c r="A20" s="95"/>
      <c r="B20" s="42" t="s">
        <v>123</v>
      </c>
      <c r="C20" s="95"/>
      <c r="D20" s="44">
        <v>0</v>
      </c>
      <c r="E20" s="41"/>
      <c r="F20" s="41"/>
      <c r="G20" s="41"/>
      <c r="H20" s="96"/>
    </row>
    <row r="21" spans="1:8" x14ac:dyDescent="0.3">
      <c r="A21" s="95"/>
      <c r="B21" s="42" t="s">
        <v>124</v>
      </c>
      <c r="C21" s="95"/>
      <c r="D21" s="44">
        <v>0</v>
      </c>
      <c r="E21" s="41"/>
      <c r="F21" s="41"/>
      <c r="G21" s="41"/>
      <c r="H21" s="96"/>
    </row>
    <row r="22" spans="1:8" x14ac:dyDescent="0.3">
      <c r="A22" s="95"/>
      <c r="B22" s="42" t="s">
        <v>125</v>
      </c>
      <c r="C22" s="95"/>
      <c r="D22" s="44">
        <v>4.6705882352941002</v>
      </c>
      <c r="E22" s="41"/>
      <c r="F22" s="41"/>
      <c r="G22" s="41"/>
      <c r="H22" s="96"/>
    </row>
    <row r="23" spans="1:8" x14ac:dyDescent="0.3">
      <c r="A23" s="95" t="s">
        <v>130</v>
      </c>
      <c r="B23" s="42" t="s">
        <v>122</v>
      </c>
      <c r="C23" s="37"/>
      <c r="D23" s="43">
        <v>0</v>
      </c>
      <c r="E23" s="41"/>
      <c r="F23" s="41"/>
      <c r="G23" s="41"/>
      <c r="H23" s="47"/>
    </row>
    <row r="24" spans="1:8" x14ac:dyDescent="0.3">
      <c r="A24" s="95"/>
      <c r="B24" s="42" t="s">
        <v>123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5"/>
      <c r="B25" s="42" t="s">
        <v>124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5"/>
      <c r="B26" s="42" t="s">
        <v>125</v>
      </c>
      <c r="C26" s="37"/>
      <c r="D26" s="43">
        <v>88.077521980705001</v>
      </c>
      <c r="E26" s="41"/>
      <c r="F26" s="41"/>
      <c r="G26" s="41"/>
      <c r="H26" s="47"/>
    </row>
    <row r="27" spans="1:8" x14ac:dyDescent="0.3">
      <c r="A27" s="97" t="s">
        <v>106</v>
      </c>
      <c r="B27" s="98"/>
      <c r="C27" s="95" t="s">
        <v>131</v>
      </c>
      <c r="D27" s="44">
        <v>18.141933745410999</v>
      </c>
      <c r="E27" s="41">
        <v>0.6</v>
      </c>
      <c r="F27" s="41" t="s">
        <v>126</v>
      </c>
      <c r="G27" s="44">
        <v>30.236556242351998</v>
      </c>
      <c r="H27" s="47"/>
    </row>
    <row r="28" spans="1:8" x14ac:dyDescent="0.3">
      <c r="A28" s="99">
        <v>1</v>
      </c>
      <c r="B28" s="42" t="s">
        <v>122</v>
      </c>
      <c r="C28" s="95"/>
      <c r="D28" s="44">
        <v>0</v>
      </c>
      <c r="E28" s="41"/>
      <c r="F28" s="41"/>
      <c r="G28" s="41"/>
      <c r="H28" s="96" t="s">
        <v>27</v>
      </c>
    </row>
    <row r="29" spans="1:8" x14ac:dyDescent="0.3">
      <c r="A29" s="95"/>
      <c r="B29" s="42" t="s">
        <v>123</v>
      </c>
      <c r="C29" s="95"/>
      <c r="D29" s="44">
        <v>0</v>
      </c>
      <c r="E29" s="41"/>
      <c r="F29" s="41"/>
      <c r="G29" s="41"/>
      <c r="H29" s="96"/>
    </row>
    <row r="30" spans="1:8" x14ac:dyDescent="0.3">
      <c r="A30" s="95"/>
      <c r="B30" s="42" t="s">
        <v>124</v>
      </c>
      <c r="C30" s="95"/>
      <c r="D30" s="44">
        <v>0</v>
      </c>
      <c r="E30" s="41"/>
      <c r="F30" s="41"/>
      <c r="G30" s="41"/>
      <c r="H30" s="96"/>
    </row>
    <row r="31" spans="1:8" x14ac:dyDescent="0.3">
      <c r="A31" s="95"/>
      <c r="B31" s="42" t="s">
        <v>125</v>
      </c>
      <c r="C31" s="95"/>
      <c r="D31" s="44">
        <v>18.141933745410999</v>
      </c>
      <c r="E31" s="41"/>
      <c r="F31" s="41"/>
      <c r="G31" s="41"/>
      <c r="H31" s="96"/>
    </row>
    <row r="32" spans="1:8" x14ac:dyDescent="0.3">
      <c r="A32" s="97" t="s">
        <v>57</v>
      </c>
      <c r="B32" s="98"/>
      <c r="C32" s="95" t="s">
        <v>134</v>
      </c>
      <c r="D32" s="44">
        <v>65.265000000000001</v>
      </c>
      <c r="E32" s="41">
        <v>3</v>
      </c>
      <c r="F32" s="41" t="s">
        <v>132</v>
      </c>
      <c r="G32" s="44">
        <v>21.754999999999999</v>
      </c>
      <c r="H32" s="47"/>
    </row>
    <row r="33" spans="1:8" x14ac:dyDescent="0.3">
      <c r="A33" s="99">
        <v>2</v>
      </c>
      <c r="B33" s="42" t="s">
        <v>122</v>
      </c>
      <c r="C33" s="95"/>
      <c r="D33" s="44">
        <v>0</v>
      </c>
      <c r="E33" s="41"/>
      <c r="F33" s="41"/>
      <c r="G33" s="41"/>
      <c r="H33" s="96" t="s">
        <v>133</v>
      </c>
    </row>
    <row r="34" spans="1:8" x14ac:dyDescent="0.3">
      <c r="A34" s="95"/>
      <c r="B34" s="42" t="s">
        <v>123</v>
      </c>
      <c r="C34" s="95"/>
      <c r="D34" s="44">
        <v>0</v>
      </c>
      <c r="E34" s="41"/>
      <c r="F34" s="41"/>
      <c r="G34" s="41"/>
      <c r="H34" s="96"/>
    </row>
    <row r="35" spans="1:8" x14ac:dyDescent="0.3">
      <c r="A35" s="95"/>
      <c r="B35" s="42" t="s">
        <v>124</v>
      </c>
      <c r="C35" s="95"/>
      <c r="D35" s="44">
        <v>0</v>
      </c>
      <c r="E35" s="41"/>
      <c r="F35" s="41"/>
      <c r="G35" s="41"/>
      <c r="H35" s="96"/>
    </row>
    <row r="36" spans="1:8" x14ac:dyDescent="0.3">
      <c r="A36" s="95"/>
      <c r="B36" s="42" t="s">
        <v>125</v>
      </c>
      <c r="C36" s="95"/>
      <c r="D36" s="44">
        <v>65.265000000000001</v>
      </c>
      <c r="E36" s="41"/>
      <c r="F36" s="41"/>
      <c r="G36" s="41"/>
      <c r="H36" s="96"/>
    </row>
    <row r="37" spans="1:8" ht="24.6" x14ac:dyDescent="0.3">
      <c r="A37" s="100" t="s">
        <v>100</v>
      </c>
      <c r="B37" s="94"/>
      <c r="C37" s="37"/>
      <c r="D37" s="43">
        <v>315.45274594193</v>
      </c>
      <c r="E37" s="41"/>
      <c r="F37" s="41"/>
      <c r="G37" s="41"/>
      <c r="H37" s="47"/>
    </row>
    <row r="38" spans="1:8" x14ac:dyDescent="0.3">
      <c r="A38" s="95" t="s">
        <v>135</v>
      </c>
      <c r="B38" s="42" t="s">
        <v>122</v>
      </c>
      <c r="C38" s="37"/>
      <c r="D38" s="43">
        <v>0</v>
      </c>
      <c r="E38" s="41"/>
      <c r="F38" s="41"/>
      <c r="G38" s="41"/>
      <c r="H38" s="47"/>
    </row>
    <row r="39" spans="1:8" x14ac:dyDescent="0.3">
      <c r="A39" s="95"/>
      <c r="B39" s="42" t="s">
        <v>123</v>
      </c>
      <c r="C39" s="37"/>
      <c r="D39" s="43">
        <v>0</v>
      </c>
      <c r="E39" s="41"/>
      <c r="F39" s="41"/>
      <c r="G39" s="41"/>
      <c r="H39" s="47"/>
    </row>
    <row r="40" spans="1:8" x14ac:dyDescent="0.3">
      <c r="A40" s="95"/>
      <c r="B40" s="42" t="s">
        <v>124</v>
      </c>
      <c r="C40" s="37"/>
      <c r="D40" s="43">
        <v>0</v>
      </c>
      <c r="E40" s="41"/>
      <c r="F40" s="41"/>
      <c r="G40" s="41"/>
      <c r="H40" s="47"/>
    </row>
    <row r="41" spans="1:8" x14ac:dyDescent="0.3">
      <c r="A41" s="95"/>
      <c r="B41" s="42" t="s">
        <v>125</v>
      </c>
      <c r="C41" s="37"/>
      <c r="D41" s="43">
        <v>315.45274594193</v>
      </c>
      <c r="E41" s="41"/>
      <c r="F41" s="41"/>
      <c r="G41" s="41"/>
      <c r="H41" s="47"/>
    </row>
    <row r="42" spans="1:8" x14ac:dyDescent="0.3">
      <c r="A42" s="97" t="s">
        <v>100</v>
      </c>
      <c r="B42" s="98"/>
      <c r="C42" s="95" t="s">
        <v>128</v>
      </c>
      <c r="D42" s="44">
        <v>315.45274594193</v>
      </c>
      <c r="E42" s="41">
        <v>0.08</v>
      </c>
      <c r="F42" s="41" t="s">
        <v>126</v>
      </c>
      <c r="G42" s="44">
        <v>3943.1593242741001</v>
      </c>
      <c r="H42" s="47"/>
    </row>
    <row r="43" spans="1:8" x14ac:dyDescent="0.3">
      <c r="A43" s="99">
        <v>1</v>
      </c>
      <c r="B43" s="42" t="s">
        <v>122</v>
      </c>
      <c r="C43" s="95"/>
      <c r="D43" s="44">
        <v>0</v>
      </c>
      <c r="E43" s="41"/>
      <c r="F43" s="41"/>
      <c r="G43" s="41"/>
      <c r="H43" s="96" t="s">
        <v>127</v>
      </c>
    </row>
    <row r="44" spans="1:8" x14ac:dyDescent="0.3">
      <c r="A44" s="95"/>
      <c r="B44" s="42" t="s">
        <v>123</v>
      </c>
      <c r="C44" s="95"/>
      <c r="D44" s="44">
        <v>0</v>
      </c>
      <c r="E44" s="41"/>
      <c r="F44" s="41"/>
      <c r="G44" s="41"/>
      <c r="H44" s="96"/>
    </row>
    <row r="45" spans="1:8" x14ac:dyDescent="0.3">
      <c r="A45" s="95"/>
      <c r="B45" s="42" t="s">
        <v>124</v>
      </c>
      <c r="C45" s="95"/>
      <c r="D45" s="44">
        <v>0</v>
      </c>
      <c r="E45" s="41"/>
      <c r="F45" s="41"/>
      <c r="G45" s="41"/>
      <c r="H45" s="96"/>
    </row>
    <row r="46" spans="1:8" x14ac:dyDescent="0.3">
      <c r="A46" s="95"/>
      <c r="B46" s="42" t="s">
        <v>125</v>
      </c>
      <c r="C46" s="95"/>
      <c r="D46" s="44">
        <v>315.45274594193</v>
      </c>
      <c r="E46" s="41"/>
      <c r="F46" s="41"/>
      <c r="G46" s="41"/>
      <c r="H46" s="96"/>
    </row>
    <row r="47" spans="1:8" ht="24.6" x14ac:dyDescent="0.3">
      <c r="A47" s="100" t="s">
        <v>27</v>
      </c>
      <c r="B47" s="94"/>
      <c r="C47" s="37"/>
      <c r="D47" s="43">
        <v>5966.4043356102002</v>
      </c>
      <c r="E47" s="41"/>
      <c r="F47" s="41"/>
      <c r="G47" s="41"/>
      <c r="H47" s="47"/>
    </row>
    <row r="48" spans="1:8" x14ac:dyDescent="0.3">
      <c r="A48" s="95" t="s">
        <v>136</v>
      </c>
      <c r="B48" s="42" t="s">
        <v>122</v>
      </c>
      <c r="C48" s="37"/>
      <c r="D48" s="43">
        <v>5585.9906623860998</v>
      </c>
      <c r="E48" s="41"/>
      <c r="F48" s="41"/>
      <c r="G48" s="41"/>
      <c r="H48" s="47"/>
    </row>
    <row r="49" spans="1:8" x14ac:dyDescent="0.3">
      <c r="A49" s="95"/>
      <c r="B49" s="42" t="s">
        <v>123</v>
      </c>
      <c r="C49" s="37"/>
      <c r="D49" s="43">
        <v>380.41367322409002</v>
      </c>
      <c r="E49" s="41"/>
      <c r="F49" s="41"/>
      <c r="G49" s="41"/>
      <c r="H49" s="47"/>
    </row>
    <row r="50" spans="1:8" x14ac:dyDescent="0.3">
      <c r="A50" s="95"/>
      <c r="B50" s="42" t="s">
        <v>124</v>
      </c>
      <c r="C50" s="37"/>
      <c r="D50" s="43">
        <v>0</v>
      </c>
      <c r="E50" s="41"/>
      <c r="F50" s="41"/>
      <c r="G50" s="41"/>
      <c r="H50" s="47"/>
    </row>
    <row r="51" spans="1:8" x14ac:dyDescent="0.3">
      <c r="A51" s="95"/>
      <c r="B51" s="42" t="s">
        <v>125</v>
      </c>
      <c r="C51" s="37"/>
      <c r="D51" s="43">
        <v>0</v>
      </c>
      <c r="E51" s="41"/>
      <c r="F51" s="41"/>
      <c r="G51" s="41"/>
      <c r="H51" s="47"/>
    </row>
    <row r="52" spans="1:8" x14ac:dyDescent="0.3">
      <c r="A52" s="97" t="s">
        <v>104</v>
      </c>
      <c r="B52" s="98"/>
      <c r="C52" s="95" t="s">
        <v>131</v>
      </c>
      <c r="D52" s="44">
        <v>5966.4043356102002</v>
      </c>
      <c r="E52" s="41">
        <v>0.6</v>
      </c>
      <c r="F52" s="41" t="s">
        <v>126</v>
      </c>
      <c r="G52" s="44">
        <v>9944.007226017</v>
      </c>
      <c r="H52" s="47"/>
    </row>
    <row r="53" spans="1:8" x14ac:dyDescent="0.3">
      <c r="A53" s="99">
        <v>1</v>
      </c>
      <c r="B53" s="42" t="s">
        <v>122</v>
      </c>
      <c r="C53" s="95"/>
      <c r="D53" s="44">
        <v>5585.9906623860998</v>
      </c>
      <c r="E53" s="41"/>
      <c r="F53" s="41"/>
      <c r="G53" s="41"/>
      <c r="H53" s="96" t="s">
        <v>27</v>
      </c>
    </row>
    <row r="54" spans="1:8" x14ac:dyDescent="0.3">
      <c r="A54" s="95"/>
      <c r="B54" s="42" t="s">
        <v>123</v>
      </c>
      <c r="C54" s="95"/>
      <c r="D54" s="44">
        <v>380.41367322409002</v>
      </c>
      <c r="E54" s="41"/>
      <c r="F54" s="41"/>
      <c r="G54" s="41"/>
      <c r="H54" s="96"/>
    </row>
    <row r="55" spans="1:8" x14ac:dyDescent="0.3">
      <c r="A55" s="95"/>
      <c r="B55" s="42" t="s">
        <v>124</v>
      </c>
      <c r="C55" s="95"/>
      <c r="D55" s="44">
        <v>0</v>
      </c>
      <c r="E55" s="41"/>
      <c r="F55" s="41"/>
      <c r="G55" s="41"/>
      <c r="H55" s="96"/>
    </row>
    <row r="56" spans="1:8" x14ac:dyDescent="0.3">
      <c r="A56" s="95"/>
      <c r="B56" s="42" t="s">
        <v>125</v>
      </c>
      <c r="C56" s="95"/>
      <c r="D56" s="44">
        <v>0</v>
      </c>
      <c r="E56" s="41"/>
      <c r="F56" s="41"/>
      <c r="G56" s="41"/>
      <c r="H56" s="96"/>
    </row>
    <row r="57" spans="1:8" ht="24.6" x14ac:dyDescent="0.3">
      <c r="A57" s="100" t="s">
        <v>71</v>
      </c>
      <c r="B57" s="94"/>
      <c r="C57" s="37"/>
      <c r="D57" s="43">
        <v>629.94165029824001</v>
      </c>
      <c r="E57" s="41"/>
      <c r="F57" s="41"/>
      <c r="G57" s="41"/>
      <c r="H57" s="47"/>
    </row>
    <row r="58" spans="1:8" x14ac:dyDescent="0.3">
      <c r="A58" s="95" t="s">
        <v>137</v>
      </c>
      <c r="B58" s="42" t="s">
        <v>122</v>
      </c>
      <c r="C58" s="37"/>
      <c r="D58" s="43">
        <v>0</v>
      </c>
      <c r="E58" s="41"/>
      <c r="F58" s="41"/>
      <c r="G58" s="41"/>
      <c r="H58" s="47"/>
    </row>
    <row r="59" spans="1:8" x14ac:dyDescent="0.3">
      <c r="A59" s="95"/>
      <c r="B59" s="42" t="s">
        <v>123</v>
      </c>
      <c r="C59" s="37"/>
      <c r="D59" s="43">
        <v>0</v>
      </c>
      <c r="E59" s="41"/>
      <c r="F59" s="41"/>
      <c r="G59" s="41"/>
      <c r="H59" s="47"/>
    </row>
    <row r="60" spans="1:8" x14ac:dyDescent="0.3">
      <c r="A60" s="95"/>
      <c r="B60" s="42" t="s">
        <v>124</v>
      </c>
      <c r="C60" s="37"/>
      <c r="D60" s="43">
        <v>0</v>
      </c>
      <c r="E60" s="41"/>
      <c r="F60" s="41"/>
      <c r="G60" s="41"/>
      <c r="H60" s="47"/>
    </row>
    <row r="61" spans="1:8" x14ac:dyDescent="0.3">
      <c r="A61" s="95"/>
      <c r="B61" s="42" t="s">
        <v>125</v>
      </c>
      <c r="C61" s="37"/>
      <c r="D61" s="43">
        <v>343.90665029823998</v>
      </c>
      <c r="E61" s="41"/>
      <c r="F61" s="41"/>
      <c r="G61" s="41"/>
      <c r="H61" s="47"/>
    </row>
    <row r="62" spans="1:8" x14ac:dyDescent="0.3">
      <c r="A62" s="97" t="s">
        <v>71</v>
      </c>
      <c r="B62" s="98"/>
      <c r="C62" s="95" t="s">
        <v>131</v>
      </c>
      <c r="D62" s="44">
        <v>343.90665029823998</v>
      </c>
      <c r="E62" s="41">
        <v>0.6</v>
      </c>
      <c r="F62" s="41" t="s">
        <v>126</v>
      </c>
      <c r="G62" s="44">
        <v>573.17775049705995</v>
      </c>
      <c r="H62" s="47"/>
    </row>
    <row r="63" spans="1:8" x14ac:dyDescent="0.3">
      <c r="A63" s="99">
        <v>1</v>
      </c>
      <c r="B63" s="42" t="s">
        <v>122</v>
      </c>
      <c r="C63" s="95"/>
      <c r="D63" s="44">
        <v>0</v>
      </c>
      <c r="E63" s="41"/>
      <c r="F63" s="41"/>
      <c r="G63" s="41"/>
      <c r="H63" s="96" t="s">
        <v>27</v>
      </c>
    </row>
    <row r="64" spans="1:8" x14ac:dyDescent="0.3">
      <c r="A64" s="95"/>
      <c r="B64" s="42" t="s">
        <v>123</v>
      </c>
      <c r="C64" s="95"/>
      <c r="D64" s="44">
        <v>0</v>
      </c>
      <c r="E64" s="41"/>
      <c r="F64" s="41"/>
      <c r="G64" s="41"/>
      <c r="H64" s="96"/>
    </row>
    <row r="65" spans="1:8" x14ac:dyDescent="0.3">
      <c r="A65" s="95"/>
      <c r="B65" s="42" t="s">
        <v>124</v>
      </c>
      <c r="C65" s="95"/>
      <c r="D65" s="44">
        <v>0</v>
      </c>
      <c r="E65" s="41"/>
      <c r="F65" s="41"/>
      <c r="G65" s="41"/>
      <c r="H65" s="96"/>
    </row>
    <row r="66" spans="1:8" x14ac:dyDescent="0.3">
      <c r="A66" s="95"/>
      <c r="B66" s="42" t="s">
        <v>125</v>
      </c>
      <c r="C66" s="95"/>
      <c r="D66" s="44">
        <v>343.90665029823998</v>
      </c>
      <c r="E66" s="41"/>
      <c r="F66" s="41"/>
      <c r="G66" s="41"/>
      <c r="H66" s="96"/>
    </row>
    <row r="67" spans="1:8" x14ac:dyDescent="0.3">
      <c r="A67" s="95" t="s">
        <v>138</v>
      </c>
      <c r="B67" s="42" t="s">
        <v>122</v>
      </c>
      <c r="C67" s="37"/>
      <c r="D67" s="43">
        <v>0</v>
      </c>
      <c r="E67" s="41"/>
      <c r="F67" s="41"/>
      <c r="G67" s="41"/>
      <c r="H67" s="47"/>
    </row>
    <row r="68" spans="1:8" x14ac:dyDescent="0.3">
      <c r="A68" s="95"/>
      <c r="B68" s="42" t="s">
        <v>123</v>
      </c>
      <c r="C68" s="37"/>
      <c r="D68" s="43">
        <v>0</v>
      </c>
      <c r="E68" s="41"/>
      <c r="F68" s="41"/>
      <c r="G68" s="41"/>
      <c r="H68" s="47"/>
    </row>
    <row r="69" spans="1:8" x14ac:dyDescent="0.3">
      <c r="A69" s="95"/>
      <c r="B69" s="42" t="s">
        <v>124</v>
      </c>
      <c r="C69" s="37"/>
      <c r="D69" s="43">
        <v>0</v>
      </c>
      <c r="E69" s="41"/>
      <c r="F69" s="41"/>
      <c r="G69" s="41"/>
      <c r="H69" s="47"/>
    </row>
    <row r="70" spans="1:8" x14ac:dyDescent="0.3">
      <c r="A70" s="95"/>
      <c r="B70" s="42" t="s">
        <v>125</v>
      </c>
      <c r="C70" s="37"/>
      <c r="D70" s="43">
        <v>629.94165029824001</v>
      </c>
      <c r="E70" s="41"/>
      <c r="F70" s="41"/>
      <c r="G70" s="41"/>
      <c r="H70" s="47"/>
    </row>
    <row r="71" spans="1:8" x14ac:dyDescent="0.3">
      <c r="A71" s="97" t="s">
        <v>71</v>
      </c>
      <c r="B71" s="98"/>
      <c r="C71" s="95" t="s">
        <v>134</v>
      </c>
      <c r="D71" s="44">
        <v>286.03500000000003</v>
      </c>
      <c r="E71" s="41">
        <v>3</v>
      </c>
      <c r="F71" s="41" t="s">
        <v>132</v>
      </c>
      <c r="G71" s="44">
        <v>95.344999999999999</v>
      </c>
      <c r="H71" s="47"/>
    </row>
    <row r="72" spans="1:8" x14ac:dyDescent="0.3">
      <c r="A72" s="99">
        <v>1</v>
      </c>
      <c r="B72" s="42" t="s">
        <v>122</v>
      </c>
      <c r="C72" s="95"/>
      <c r="D72" s="44">
        <v>0</v>
      </c>
      <c r="E72" s="41"/>
      <c r="F72" s="41"/>
      <c r="G72" s="41"/>
      <c r="H72" s="96" t="s">
        <v>133</v>
      </c>
    </row>
    <row r="73" spans="1:8" x14ac:dyDescent="0.3">
      <c r="A73" s="95"/>
      <c r="B73" s="42" t="s">
        <v>123</v>
      </c>
      <c r="C73" s="95"/>
      <c r="D73" s="44">
        <v>0</v>
      </c>
      <c r="E73" s="41"/>
      <c r="F73" s="41"/>
      <c r="G73" s="41"/>
      <c r="H73" s="96"/>
    </row>
    <row r="74" spans="1:8" x14ac:dyDescent="0.3">
      <c r="A74" s="95"/>
      <c r="B74" s="42" t="s">
        <v>124</v>
      </c>
      <c r="C74" s="95"/>
      <c r="D74" s="44">
        <v>0</v>
      </c>
      <c r="E74" s="41"/>
      <c r="F74" s="41"/>
      <c r="G74" s="41"/>
      <c r="H74" s="96"/>
    </row>
    <row r="75" spans="1:8" x14ac:dyDescent="0.3">
      <c r="A75" s="95"/>
      <c r="B75" s="42" t="s">
        <v>125</v>
      </c>
      <c r="C75" s="95"/>
      <c r="D75" s="44">
        <v>286.03500000000003</v>
      </c>
      <c r="E75" s="41"/>
      <c r="F75" s="41"/>
      <c r="G75" s="41"/>
      <c r="H75" s="96"/>
    </row>
    <row r="76" spans="1:8" ht="24.6" x14ac:dyDescent="0.3">
      <c r="A76" s="100" t="s">
        <v>109</v>
      </c>
      <c r="B76" s="94"/>
      <c r="C76" s="37"/>
      <c r="D76" s="43">
        <v>1971.9749999999999</v>
      </c>
      <c r="E76" s="41"/>
      <c r="F76" s="41"/>
      <c r="G76" s="41"/>
      <c r="H76" s="47"/>
    </row>
    <row r="77" spans="1:8" x14ac:dyDescent="0.3">
      <c r="A77" s="95" t="s">
        <v>139</v>
      </c>
      <c r="B77" s="42" t="s">
        <v>122</v>
      </c>
      <c r="C77" s="37"/>
      <c r="D77" s="43">
        <v>8.625</v>
      </c>
      <c r="E77" s="41"/>
      <c r="F77" s="41"/>
      <c r="G77" s="41"/>
      <c r="H77" s="47"/>
    </row>
    <row r="78" spans="1:8" x14ac:dyDescent="0.3">
      <c r="A78" s="95"/>
      <c r="B78" s="42" t="s">
        <v>123</v>
      </c>
      <c r="C78" s="37"/>
      <c r="D78" s="43">
        <v>511.45499999999998</v>
      </c>
      <c r="E78" s="41"/>
      <c r="F78" s="41"/>
      <c r="G78" s="41"/>
      <c r="H78" s="47"/>
    </row>
    <row r="79" spans="1:8" x14ac:dyDescent="0.3">
      <c r="A79" s="95"/>
      <c r="B79" s="42" t="s">
        <v>124</v>
      </c>
      <c r="C79" s="37"/>
      <c r="D79" s="43">
        <v>1451.895</v>
      </c>
      <c r="E79" s="41"/>
      <c r="F79" s="41"/>
      <c r="G79" s="41"/>
      <c r="H79" s="47"/>
    </row>
    <row r="80" spans="1:8" x14ac:dyDescent="0.3">
      <c r="A80" s="95"/>
      <c r="B80" s="42" t="s">
        <v>125</v>
      </c>
      <c r="C80" s="37"/>
      <c r="D80" s="43">
        <v>0</v>
      </c>
      <c r="E80" s="41"/>
      <c r="F80" s="41"/>
      <c r="G80" s="41"/>
      <c r="H80" s="47"/>
    </row>
    <row r="81" spans="1:8" x14ac:dyDescent="0.3">
      <c r="A81" s="97" t="s">
        <v>29</v>
      </c>
      <c r="B81" s="98"/>
      <c r="C81" s="95" t="s">
        <v>134</v>
      </c>
      <c r="D81" s="44">
        <v>1971.9749999999999</v>
      </c>
      <c r="E81" s="41">
        <v>3</v>
      </c>
      <c r="F81" s="41" t="s">
        <v>132</v>
      </c>
      <c r="G81" s="44">
        <v>657.32500000000005</v>
      </c>
      <c r="H81" s="47"/>
    </row>
    <row r="82" spans="1:8" x14ac:dyDescent="0.3">
      <c r="A82" s="99">
        <v>1</v>
      </c>
      <c r="B82" s="42" t="s">
        <v>122</v>
      </c>
      <c r="C82" s="95"/>
      <c r="D82" s="44">
        <v>8.625</v>
      </c>
      <c r="E82" s="41"/>
      <c r="F82" s="41"/>
      <c r="G82" s="41"/>
      <c r="H82" s="96" t="s">
        <v>133</v>
      </c>
    </row>
    <row r="83" spans="1:8" x14ac:dyDescent="0.3">
      <c r="A83" s="95"/>
      <c r="B83" s="42" t="s">
        <v>123</v>
      </c>
      <c r="C83" s="95"/>
      <c r="D83" s="44">
        <v>511.45499999999998</v>
      </c>
      <c r="E83" s="41"/>
      <c r="F83" s="41"/>
      <c r="G83" s="41"/>
      <c r="H83" s="96"/>
    </row>
    <row r="84" spans="1:8" x14ac:dyDescent="0.3">
      <c r="A84" s="95"/>
      <c r="B84" s="42" t="s">
        <v>124</v>
      </c>
      <c r="C84" s="95"/>
      <c r="D84" s="44">
        <v>1451.895</v>
      </c>
      <c r="E84" s="41"/>
      <c r="F84" s="41"/>
      <c r="G84" s="41"/>
      <c r="H84" s="96"/>
    </row>
    <row r="85" spans="1:8" x14ac:dyDescent="0.3">
      <c r="A85" s="95"/>
      <c r="B85" s="42" t="s">
        <v>125</v>
      </c>
      <c r="C85" s="95"/>
      <c r="D85" s="44">
        <v>0</v>
      </c>
      <c r="E85" s="41"/>
      <c r="F85" s="41"/>
      <c r="G85" s="41"/>
      <c r="H85" s="96"/>
    </row>
    <row r="86" spans="1:8" x14ac:dyDescent="0.3">
      <c r="A86" s="46"/>
      <c r="C86" s="46"/>
      <c r="D86" s="40"/>
      <c r="E86" s="40"/>
      <c r="F86" s="40"/>
      <c r="G86" s="40"/>
      <c r="H86" s="49"/>
    </row>
    <row r="88" spans="1:8" x14ac:dyDescent="0.3">
      <c r="A88" s="101" t="s">
        <v>140</v>
      </c>
      <c r="B88" s="101"/>
      <c r="C88" s="101"/>
      <c r="D88" s="101"/>
      <c r="E88" s="101"/>
      <c r="F88" s="101"/>
      <c r="G88" s="101"/>
      <c r="H88" s="101"/>
    </row>
    <row r="89" spans="1:8" x14ac:dyDescent="0.3">
      <c r="A89" s="101" t="s">
        <v>141</v>
      </c>
      <c r="B89" s="101"/>
      <c r="C89" s="101"/>
      <c r="D89" s="101"/>
      <c r="E89" s="101"/>
      <c r="F89" s="101"/>
      <c r="G89" s="101"/>
      <c r="H89" s="101"/>
    </row>
  </sheetData>
  <mergeCells count="52">
    <mergeCell ref="A88:H88"/>
    <mergeCell ref="A89:H89"/>
    <mergeCell ref="A76:B76"/>
    <mergeCell ref="A77:A80"/>
    <mergeCell ref="A81:B81"/>
    <mergeCell ref="H82:H85"/>
    <mergeCell ref="C81:C85"/>
    <mergeCell ref="A82:A85"/>
    <mergeCell ref="A67:A70"/>
    <mergeCell ref="A71:B71"/>
    <mergeCell ref="H72:H75"/>
    <mergeCell ref="C71:C75"/>
    <mergeCell ref="A72:A75"/>
    <mergeCell ref="A57:B57"/>
    <mergeCell ref="A58:A61"/>
    <mergeCell ref="A62:B62"/>
    <mergeCell ref="H63:H66"/>
    <mergeCell ref="C62:C66"/>
    <mergeCell ref="A63:A66"/>
    <mergeCell ref="A47:B47"/>
    <mergeCell ref="A48:A51"/>
    <mergeCell ref="A52:B52"/>
    <mergeCell ref="H53:H56"/>
    <mergeCell ref="C52:C56"/>
    <mergeCell ref="A53:A56"/>
    <mergeCell ref="A38:A41"/>
    <mergeCell ref="A42:B42"/>
    <mergeCell ref="H43:H46"/>
    <mergeCell ref="C42:C46"/>
    <mergeCell ref="A43:A46"/>
    <mergeCell ref="A32:B32"/>
    <mergeCell ref="H33:H36"/>
    <mergeCell ref="C32:C36"/>
    <mergeCell ref="A33:A36"/>
    <mergeCell ref="A37:B37"/>
    <mergeCell ref="A23:A26"/>
    <mergeCell ref="A27:B27"/>
    <mergeCell ref="H28:H31"/>
    <mergeCell ref="C27:C31"/>
    <mergeCell ref="A28:A31"/>
    <mergeCell ref="A13:B13"/>
    <mergeCell ref="A14:A17"/>
    <mergeCell ref="A18:B18"/>
    <mergeCell ref="H19:H22"/>
    <mergeCell ref="C18:C22"/>
    <mergeCell ref="A19:A22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I11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2" t="s">
        <v>142</v>
      </c>
      <c r="B1" s="102"/>
      <c r="C1" s="102"/>
      <c r="D1" s="102"/>
      <c r="E1" s="102"/>
      <c r="F1" s="102"/>
      <c r="G1" s="102"/>
      <c r="H1" s="102"/>
    </row>
    <row r="3" spans="1:8" ht="44.25" customHeight="1" x14ac:dyDescent="0.3">
      <c r="A3" s="6" t="s">
        <v>143</v>
      </c>
      <c r="B3" s="6" t="s">
        <v>144</v>
      </c>
      <c r="C3" s="6" t="s">
        <v>145</v>
      </c>
      <c r="D3" s="6" t="s">
        <v>146</v>
      </c>
      <c r="E3" s="6" t="s">
        <v>147</v>
      </c>
      <c r="F3" s="6" t="s">
        <v>148</v>
      </c>
      <c r="G3" s="6" t="s">
        <v>149</v>
      </c>
      <c r="H3" s="6" t="s">
        <v>150</v>
      </c>
    </row>
    <row r="4" spans="1:8" ht="39" hidden="1" customHeight="1" x14ac:dyDescent="0.3">
      <c r="A4" s="25" t="s">
        <v>151</v>
      </c>
      <c r="B4" s="26" t="s">
        <v>126</v>
      </c>
      <c r="C4" s="27">
        <v>0.40705882352940997</v>
      </c>
      <c r="D4" s="27">
        <v>1662.7573397988001</v>
      </c>
      <c r="E4" s="26">
        <v>0.4</v>
      </c>
      <c r="F4" s="26"/>
      <c r="G4" s="27">
        <v>676.84004655339004</v>
      </c>
      <c r="H4" s="28"/>
    </row>
    <row r="5" spans="1:8" ht="39" hidden="1" customHeight="1" x14ac:dyDescent="0.3">
      <c r="A5" s="25" t="s">
        <v>152</v>
      </c>
      <c r="B5" s="26" t="s">
        <v>126</v>
      </c>
      <c r="C5" s="27">
        <v>2.3529411764706E-2</v>
      </c>
      <c r="D5" s="27">
        <v>1363.9187907776</v>
      </c>
      <c r="E5" s="26">
        <v>0.4</v>
      </c>
      <c r="F5" s="26"/>
      <c r="G5" s="27">
        <v>32.092206841825998</v>
      </c>
      <c r="H5" s="28"/>
    </row>
    <row r="6" spans="1:8" ht="39" hidden="1" customHeight="1" x14ac:dyDescent="0.3">
      <c r="A6" s="25" t="s">
        <v>153</v>
      </c>
      <c r="B6" s="26" t="s">
        <v>126</v>
      </c>
      <c r="C6" s="27">
        <v>0.35529411764705998</v>
      </c>
      <c r="D6" s="27">
        <v>1049.6719013825</v>
      </c>
      <c r="E6" s="26">
        <v>0.4</v>
      </c>
      <c r="F6" s="26"/>
      <c r="G6" s="27">
        <v>372.94225202061</v>
      </c>
      <c r="H6" s="28"/>
    </row>
    <row r="7" spans="1:8" ht="39" customHeight="1" x14ac:dyDescent="0.3">
      <c r="A7" s="25" t="s">
        <v>154</v>
      </c>
      <c r="B7" s="26" t="s">
        <v>126</v>
      </c>
      <c r="C7" s="27">
        <v>0.08</v>
      </c>
      <c r="D7" s="27">
        <v>6808.6826035618997</v>
      </c>
      <c r="E7" s="26">
        <v>0.4</v>
      </c>
      <c r="F7" s="25" t="s">
        <v>154</v>
      </c>
      <c r="G7" s="27">
        <v>544.69460828495005</v>
      </c>
      <c r="H7" s="28" t="s">
        <v>177</v>
      </c>
    </row>
    <row r="8" spans="1:8" ht="39" customHeight="1" x14ac:dyDescent="0.3">
      <c r="A8" s="25" t="s">
        <v>175</v>
      </c>
      <c r="B8" s="26" t="s">
        <v>126</v>
      </c>
      <c r="C8" s="27">
        <v>0.86156250000000001</v>
      </c>
      <c r="D8" s="27">
        <v>5103.9171675885</v>
      </c>
      <c r="E8" s="26">
        <v>0.4</v>
      </c>
      <c r="F8" s="25" t="s">
        <v>175</v>
      </c>
      <c r="G8" s="27">
        <v>4397.3436347004999</v>
      </c>
      <c r="H8" s="28" t="s">
        <v>176</v>
      </c>
    </row>
    <row r="9" spans="1:8" ht="39" hidden="1" customHeight="1" x14ac:dyDescent="0.3">
      <c r="A9" s="25" t="s">
        <v>155</v>
      </c>
      <c r="B9" s="26" t="s">
        <v>126</v>
      </c>
      <c r="C9" s="27">
        <v>0.25124999999999997</v>
      </c>
      <c r="D9" s="27">
        <v>818.22700652441995</v>
      </c>
      <c r="E9" s="26">
        <v>6</v>
      </c>
      <c r="F9" s="25" t="s">
        <v>155</v>
      </c>
      <c r="G9" s="27">
        <v>205.57953538926</v>
      </c>
      <c r="H9" s="28"/>
    </row>
    <row r="10" spans="1:8" ht="39" customHeight="1" x14ac:dyDescent="0.3">
      <c r="A10" s="25" t="s">
        <v>156</v>
      </c>
      <c r="B10" s="26" t="s">
        <v>132</v>
      </c>
      <c r="C10" s="27">
        <v>1.5</v>
      </c>
      <c r="D10" s="27">
        <v>470.14575000000002</v>
      </c>
      <c r="E10" s="26">
        <v>0.4</v>
      </c>
      <c r="F10" s="25" t="s">
        <v>156</v>
      </c>
      <c r="G10" s="27">
        <v>705.21862499999997</v>
      </c>
      <c r="H10" s="28" t="s">
        <v>178</v>
      </c>
    </row>
    <row r="11" spans="1:8" ht="39" customHeight="1" x14ac:dyDescent="0.3">
      <c r="A11" s="25" t="s">
        <v>157</v>
      </c>
      <c r="B11" s="26" t="s">
        <v>132</v>
      </c>
      <c r="C11" s="27">
        <v>1.5</v>
      </c>
      <c r="D11" s="27">
        <v>491.08711</v>
      </c>
      <c r="E11" s="26">
        <v>0.4</v>
      </c>
      <c r="F11" s="25" t="s">
        <v>157</v>
      </c>
      <c r="G11" s="27">
        <v>736.63066500000002</v>
      </c>
      <c r="H11" s="28" t="s">
        <v>179</v>
      </c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9"/>
  <sheetViews>
    <sheetView topLeftCell="C61" zoomScale="90" zoomScaleNormal="90" workbookViewId="0"/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6" t="s">
        <v>181</v>
      </c>
      <c r="B13" s="86"/>
      <c r="C13" s="86"/>
      <c r="D13" s="86"/>
      <c r="E13" s="86"/>
      <c r="F13" s="86"/>
      <c r="G13" s="86"/>
      <c r="H13" s="86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9" t="s">
        <v>4</v>
      </c>
      <c r="B18" s="89" t="s">
        <v>13</v>
      </c>
      <c r="C18" s="89" t="s">
        <v>14</v>
      </c>
      <c r="D18" s="90" t="s">
        <v>15</v>
      </c>
      <c r="E18" s="91"/>
      <c r="F18" s="91"/>
      <c r="G18" s="91"/>
      <c r="H18" s="92"/>
    </row>
    <row r="19" spans="1:8" ht="85.2" customHeight="1" x14ac:dyDescent="0.3">
      <c r="A19" s="89"/>
      <c r="B19" s="89"/>
      <c r="C19" s="89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x14ac:dyDescent="0.3">
      <c r="A25" s="6">
        <v>1</v>
      </c>
      <c r="B25" s="6" t="s">
        <v>24</v>
      </c>
      <c r="C25" s="32" t="s">
        <v>25</v>
      </c>
      <c r="D25" s="20">
        <v>3149.9294117647</v>
      </c>
      <c r="E25" s="20">
        <v>206.68235294118</v>
      </c>
      <c r="F25" s="20">
        <v>0</v>
      </c>
      <c r="G25" s="20">
        <v>0</v>
      </c>
      <c r="H25" s="20">
        <v>3356.6117647059</v>
      </c>
    </row>
    <row r="26" spans="1:8" ht="31.2" x14ac:dyDescent="0.3">
      <c r="A26" s="6">
        <v>2</v>
      </c>
      <c r="B26" s="6" t="s">
        <v>26</v>
      </c>
      <c r="C26" s="32" t="s">
        <v>27</v>
      </c>
      <c r="D26" s="20">
        <v>5585.9906623860998</v>
      </c>
      <c r="E26" s="20">
        <v>380.41367322409002</v>
      </c>
      <c r="F26" s="20">
        <v>0</v>
      </c>
      <c r="G26" s="20">
        <v>0</v>
      </c>
      <c r="H26" s="20">
        <v>5966.4043356102002</v>
      </c>
    </row>
    <row r="27" spans="1:8" x14ac:dyDescent="0.3">
      <c r="A27" s="6">
        <v>3</v>
      </c>
      <c r="B27" s="6" t="s">
        <v>28</v>
      </c>
      <c r="C27" s="32" t="s">
        <v>29</v>
      </c>
      <c r="D27" s="20">
        <v>8.625</v>
      </c>
      <c r="E27" s="20">
        <v>511.45499999999998</v>
      </c>
      <c r="F27" s="20">
        <v>1451.895</v>
      </c>
      <c r="G27" s="20">
        <v>0</v>
      </c>
      <c r="H27" s="20">
        <v>1971.9749999999999</v>
      </c>
    </row>
    <row r="28" spans="1:8" ht="16.95" customHeight="1" x14ac:dyDescent="0.3">
      <c r="A28" s="6"/>
      <c r="B28" s="9"/>
      <c r="C28" s="9" t="s">
        <v>30</v>
      </c>
      <c r="D28" s="20">
        <v>8744.5450741507993</v>
      </c>
      <c r="E28" s="20">
        <v>1098.5510261653001</v>
      </c>
      <c r="F28" s="20">
        <v>1451.895</v>
      </c>
      <c r="G28" s="20">
        <v>0</v>
      </c>
      <c r="H28" s="20">
        <v>11294.991100316</v>
      </c>
    </row>
    <row r="29" spans="1:8" ht="16.95" customHeight="1" x14ac:dyDescent="0.3">
      <c r="A29" s="6"/>
      <c r="B29" s="9"/>
      <c r="C29" s="10" t="s">
        <v>31</v>
      </c>
      <c r="D29" s="20"/>
      <c r="E29" s="20"/>
      <c r="F29" s="20"/>
      <c r="G29" s="20"/>
      <c r="H29" s="20"/>
    </row>
    <row r="30" spans="1:8" s="14" customFormat="1" x14ac:dyDescent="0.3">
      <c r="A30" s="21"/>
      <c r="B30" s="21"/>
      <c r="C30" s="22"/>
      <c r="D30" s="20"/>
      <c r="E30" s="20"/>
      <c r="F30" s="20"/>
      <c r="G30" s="20"/>
      <c r="H30" s="20">
        <f>SUM(D30:G30)</f>
        <v>0</v>
      </c>
    </row>
    <row r="31" spans="1:8" ht="16.95" customHeight="1" x14ac:dyDescent="0.3">
      <c r="A31" s="6"/>
      <c r="B31" s="9"/>
      <c r="C31" s="9" t="s">
        <v>32</v>
      </c>
      <c r="D31" s="20">
        <f>SUM(D30:D30)</f>
        <v>0</v>
      </c>
      <c r="E31" s="20">
        <f>SUM(E30:E30)</f>
        <v>0</v>
      </c>
      <c r="F31" s="20">
        <f>SUM(F30:F30)</f>
        <v>0</v>
      </c>
      <c r="G31" s="20">
        <f>SUM(G30:G30)</f>
        <v>0</v>
      </c>
      <c r="H31" s="20">
        <f>SUM(D31:G31)</f>
        <v>0</v>
      </c>
    </row>
    <row r="32" spans="1:8" ht="16.95" customHeight="1" x14ac:dyDescent="0.3">
      <c r="A32" s="13"/>
      <c r="B32" s="9"/>
      <c r="C32" s="11" t="s">
        <v>33</v>
      </c>
      <c r="D32" s="20"/>
      <c r="E32" s="20"/>
      <c r="F32" s="20"/>
      <c r="G32" s="20"/>
      <c r="H32" s="20"/>
    </row>
    <row r="33" spans="1:8" x14ac:dyDescent="0.3">
      <c r="A33" s="13"/>
      <c r="B33" s="6"/>
      <c r="C33" s="12"/>
      <c r="D33" s="20"/>
      <c r="E33" s="20"/>
      <c r="F33" s="20"/>
      <c r="G33" s="20"/>
      <c r="H33" s="20">
        <f>SUM(D33:G33)</f>
        <v>0</v>
      </c>
    </row>
    <row r="34" spans="1:8" ht="16.95" customHeight="1" x14ac:dyDescent="0.3">
      <c r="A34" s="6"/>
      <c r="B34" s="9"/>
      <c r="C34" s="11" t="s">
        <v>34</v>
      </c>
      <c r="D34" s="20">
        <f>SUM(D33:D33)</f>
        <v>0</v>
      </c>
      <c r="E34" s="20">
        <f>SUM(E33:E33)</f>
        <v>0</v>
      </c>
      <c r="F34" s="20">
        <f>SUM(F33:F33)</f>
        <v>0</v>
      </c>
      <c r="G34" s="20">
        <f>SUM(G33:G33)</f>
        <v>0</v>
      </c>
      <c r="H34" s="20">
        <f>SUM(D34:G34)</f>
        <v>0</v>
      </c>
    </row>
    <row r="35" spans="1:8" ht="16.95" customHeight="1" x14ac:dyDescent="0.3">
      <c r="A35" s="6"/>
      <c r="B35" s="9"/>
      <c r="C35" s="10" t="s">
        <v>35</v>
      </c>
      <c r="D35" s="20"/>
      <c r="E35" s="20"/>
      <c r="F35" s="20"/>
      <c r="G35" s="20"/>
      <c r="H35" s="20"/>
    </row>
    <row r="36" spans="1:8" s="14" customFormat="1" x14ac:dyDescent="0.3">
      <c r="A36" s="21"/>
      <c r="B36" s="21"/>
      <c r="C36" s="22"/>
      <c r="D36" s="20"/>
      <c r="E36" s="20"/>
      <c r="F36" s="20"/>
      <c r="G36" s="20"/>
      <c r="H36" s="20">
        <f>SUM(D36:G36)</f>
        <v>0</v>
      </c>
    </row>
    <row r="37" spans="1:8" ht="16.95" customHeight="1" x14ac:dyDescent="0.3">
      <c r="A37" s="6"/>
      <c r="B37" s="9"/>
      <c r="C37" s="9" t="s">
        <v>36</v>
      </c>
      <c r="D37" s="20">
        <f>SUM(D36:D36)</f>
        <v>0</v>
      </c>
      <c r="E37" s="20">
        <f>SUM(E36:E36)</f>
        <v>0</v>
      </c>
      <c r="F37" s="20">
        <f>SUM(F36:F36)</f>
        <v>0</v>
      </c>
      <c r="G37" s="20">
        <f>SUM(G36:G36)</f>
        <v>0</v>
      </c>
      <c r="H37" s="20">
        <f>SUM(D37:G37)</f>
        <v>0</v>
      </c>
    </row>
    <row r="38" spans="1:8" ht="34.200000000000003" customHeight="1" x14ac:dyDescent="0.3">
      <c r="A38" s="6"/>
      <c r="B38" s="9"/>
      <c r="C38" s="10" t="s">
        <v>37</v>
      </c>
      <c r="D38" s="20"/>
      <c r="E38" s="20"/>
      <c r="F38" s="20"/>
      <c r="G38" s="20"/>
      <c r="H38" s="20"/>
    </row>
    <row r="39" spans="1:8" s="14" customFormat="1" x14ac:dyDescent="0.3">
      <c r="A39" s="21"/>
      <c r="B39" s="21"/>
      <c r="C39" s="22"/>
      <c r="D39" s="20"/>
      <c r="E39" s="20"/>
      <c r="F39" s="20"/>
      <c r="G39" s="20"/>
      <c r="H39" s="20">
        <f>SUM(D39:G39)</f>
        <v>0</v>
      </c>
    </row>
    <row r="40" spans="1:8" ht="16.95" customHeight="1" x14ac:dyDescent="0.3">
      <c r="A40" s="6"/>
      <c r="B40" s="9"/>
      <c r="C40" s="9" t="s">
        <v>38</v>
      </c>
      <c r="D40" s="20">
        <f>SUM(D39:D39)</f>
        <v>0</v>
      </c>
      <c r="E40" s="20">
        <f>SUM(E39:E39)</f>
        <v>0</v>
      </c>
      <c r="F40" s="20">
        <f>SUM(F39:F39)</f>
        <v>0</v>
      </c>
      <c r="G40" s="20">
        <f>SUM(G39:G39)</f>
        <v>0</v>
      </c>
      <c r="H40" s="20">
        <f>SUM(D40:G40)</f>
        <v>0</v>
      </c>
    </row>
    <row r="41" spans="1:8" ht="16.95" customHeight="1" x14ac:dyDescent="0.3">
      <c r="A41" s="6"/>
      <c r="B41" s="9"/>
      <c r="C41" s="10" t="s">
        <v>39</v>
      </c>
      <c r="D41" s="20"/>
      <c r="E41" s="20"/>
      <c r="F41" s="20"/>
      <c r="G41" s="20"/>
      <c r="H41" s="20"/>
    </row>
    <row r="42" spans="1:8" s="14" customFormat="1" x14ac:dyDescent="0.3">
      <c r="A42" s="21"/>
      <c r="B42" s="21"/>
      <c r="C42" s="22"/>
      <c r="D42" s="20"/>
      <c r="E42" s="20"/>
      <c r="F42" s="20"/>
      <c r="G42" s="20"/>
      <c r="H42" s="20">
        <f>SUM(D42:G42)</f>
        <v>0</v>
      </c>
    </row>
    <row r="43" spans="1:8" ht="16.95" customHeight="1" x14ac:dyDescent="0.3">
      <c r="A43" s="6"/>
      <c r="B43" s="9"/>
      <c r="C43" s="9" t="s">
        <v>40</v>
      </c>
      <c r="D43" s="20">
        <f>SUM(D42:D42)</f>
        <v>0</v>
      </c>
      <c r="E43" s="20">
        <f>SUM(E42:E42)</f>
        <v>0</v>
      </c>
      <c r="F43" s="20">
        <f>SUM(F42:F42)</f>
        <v>0</v>
      </c>
      <c r="G43" s="20">
        <f>SUM(G42:G42)</f>
        <v>0</v>
      </c>
      <c r="H43" s="20">
        <f>SUM(D43:G43)</f>
        <v>0</v>
      </c>
    </row>
    <row r="44" spans="1:8" ht="16.95" customHeight="1" x14ac:dyDescent="0.3">
      <c r="A44" s="6"/>
      <c r="B44" s="9"/>
      <c r="C44" s="9" t="s">
        <v>41</v>
      </c>
      <c r="D44" s="20">
        <v>8744.5450741507993</v>
      </c>
      <c r="E44" s="20">
        <v>1098.5510261653001</v>
      </c>
      <c r="F44" s="20">
        <v>1451.895</v>
      </c>
      <c r="G44" s="20">
        <v>0</v>
      </c>
      <c r="H44" s="20">
        <v>11294.991100316</v>
      </c>
    </row>
    <row r="45" spans="1:8" ht="16.95" customHeight="1" x14ac:dyDescent="0.3">
      <c r="A45" s="6"/>
      <c r="B45" s="9"/>
      <c r="C45" s="10" t="s">
        <v>42</v>
      </c>
      <c r="D45" s="20"/>
      <c r="E45" s="20"/>
      <c r="F45" s="20"/>
      <c r="G45" s="20"/>
      <c r="H45" s="20"/>
    </row>
    <row r="46" spans="1:8" ht="31.2" x14ac:dyDescent="0.3">
      <c r="A46" s="6">
        <v>4</v>
      </c>
      <c r="B46" s="6" t="s">
        <v>43</v>
      </c>
      <c r="C46" s="32" t="s">
        <v>44</v>
      </c>
      <c r="D46" s="20">
        <v>62.998588235294001</v>
      </c>
      <c r="E46" s="20">
        <v>4.1336470588234997</v>
      </c>
      <c r="F46" s="20">
        <v>0</v>
      </c>
      <c r="G46" s="20">
        <v>0</v>
      </c>
      <c r="H46" s="20">
        <v>67.132235294118004</v>
      </c>
    </row>
    <row r="47" spans="1:8" ht="31.2" x14ac:dyDescent="0.3">
      <c r="A47" s="6">
        <v>5</v>
      </c>
      <c r="B47" s="6" t="s">
        <v>43</v>
      </c>
      <c r="C47" s="32" t="s">
        <v>45</v>
      </c>
      <c r="D47" s="20">
        <v>111.71981324772</v>
      </c>
      <c r="E47" s="20">
        <v>7.6082734644818002</v>
      </c>
      <c r="F47" s="20">
        <v>0</v>
      </c>
      <c r="G47" s="20">
        <v>0</v>
      </c>
      <c r="H47" s="20">
        <v>119.3280867122</v>
      </c>
    </row>
    <row r="48" spans="1:8" ht="31.2" x14ac:dyDescent="0.3">
      <c r="A48" s="6">
        <v>6</v>
      </c>
      <c r="B48" s="6" t="s">
        <v>46</v>
      </c>
      <c r="C48" s="32" t="s">
        <v>47</v>
      </c>
      <c r="D48" s="20">
        <v>0.18</v>
      </c>
      <c r="E48" s="20">
        <v>10.23</v>
      </c>
      <c r="F48" s="20">
        <v>0</v>
      </c>
      <c r="G48" s="20">
        <v>0</v>
      </c>
      <c r="H48" s="20">
        <v>10.41</v>
      </c>
    </row>
    <row r="49" spans="1:8" ht="16.95" customHeight="1" x14ac:dyDescent="0.3">
      <c r="A49" s="6"/>
      <c r="B49" s="9"/>
      <c r="C49" s="9" t="s">
        <v>48</v>
      </c>
      <c r="D49" s="20">
        <v>174.89840148302</v>
      </c>
      <c r="E49" s="20">
        <v>21.971920523304998</v>
      </c>
      <c r="F49" s="20">
        <v>0</v>
      </c>
      <c r="G49" s="20">
        <v>0</v>
      </c>
      <c r="H49" s="20">
        <v>196.87032200632001</v>
      </c>
    </row>
    <row r="50" spans="1:8" ht="16.95" customHeight="1" x14ac:dyDescent="0.3">
      <c r="A50" s="6"/>
      <c r="B50" s="9"/>
      <c r="C50" s="9" t="s">
        <v>49</v>
      </c>
      <c r="D50" s="20">
        <v>8919.4434756337996</v>
      </c>
      <c r="E50" s="20">
        <v>1120.5229466886001</v>
      </c>
      <c r="F50" s="20">
        <v>1451.895</v>
      </c>
      <c r="G50" s="20">
        <v>0</v>
      </c>
      <c r="H50" s="20">
        <v>11491.861422321999</v>
      </c>
    </row>
    <row r="51" spans="1:8" ht="16.95" customHeight="1" x14ac:dyDescent="0.3">
      <c r="A51" s="6"/>
      <c r="B51" s="9"/>
      <c r="C51" s="9" t="s">
        <v>50</v>
      </c>
      <c r="D51" s="20"/>
      <c r="E51" s="20"/>
      <c r="F51" s="20"/>
      <c r="G51" s="20"/>
      <c r="H51" s="20"/>
    </row>
    <row r="52" spans="1:8" x14ac:dyDescent="0.3">
      <c r="A52" s="6">
        <v>7</v>
      </c>
      <c r="B52" s="6" t="s">
        <v>51</v>
      </c>
      <c r="C52" s="7" t="s">
        <v>52</v>
      </c>
      <c r="D52" s="20">
        <v>0</v>
      </c>
      <c r="E52" s="20">
        <v>0</v>
      </c>
      <c r="F52" s="20">
        <v>0</v>
      </c>
      <c r="G52" s="20">
        <v>4.6705882352941002</v>
      </c>
      <c r="H52" s="20">
        <v>4.6705882352941002</v>
      </c>
    </row>
    <row r="53" spans="1:8" ht="31.2" x14ac:dyDescent="0.3">
      <c r="A53" s="6">
        <v>8</v>
      </c>
      <c r="B53" s="6" t="s">
        <v>53</v>
      </c>
      <c r="C53" s="7" t="s">
        <v>54</v>
      </c>
      <c r="D53" s="20">
        <v>83.8574208</v>
      </c>
      <c r="E53" s="20">
        <v>5.5022976000000003</v>
      </c>
      <c r="F53" s="20">
        <v>0</v>
      </c>
      <c r="G53" s="20">
        <v>3.0705882352941001</v>
      </c>
      <c r="H53" s="20">
        <v>92.430306635294002</v>
      </c>
    </row>
    <row r="54" spans="1:8" x14ac:dyDescent="0.3">
      <c r="A54" s="6">
        <v>9</v>
      </c>
      <c r="B54" s="6"/>
      <c r="C54" s="7" t="s">
        <v>55</v>
      </c>
      <c r="D54" s="20">
        <v>0</v>
      </c>
      <c r="E54" s="20">
        <v>0</v>
      </c>
      <c r="F54" s="20">
        <v>0</v>
      </c>
      <c r="G54" s="20">
        <v>96.135414815375</v>
      </c>
      <c r="H54" s="20">
        <v>96.135414815375</v>
      </c>
    </row>
    <row r="55" spans="1:8" x14ac:dyDescent="0.3">
      <c r="A55" s="6">
        <v>10</v>
      </c>
      <c r="B55" s="6" t="s">
        <v>56</v>
      </c>
      <c r="C55" s="7" t="s">
        <v>57</v>
      </c>
      <c r="D55" s="20">
        <v>0</v>
      </c>
      <c r="E55" s="20">
        <v>0</v>
      </c>
      <c r="F55" s="20">
        <v>0</v>
      </c>
      <c r="G55" s="20">
        <v>18.141933745410999</v>
      </c>
      <c r="H55" s="20">
        <v>18.141933745410999</v>
      </c>
    </row>
    <row r="56" spans="1:8" ht="31.2" x14ac:dyDescent="0.3">
      <c r="A56" s="6">
        <v>11</v>
      </c>
      <c r="B56" s="6" t="s">
        <v>53</v>
      </c>
      <c r="C56" s="7" t="s">
        <v>58</v>
      </c>
      <c r="D56" s="20">
        <v>148.71024341405001</v>
      </c>
      <c r="E56" s="20">
        <v>10.127372808572</v>
      </c>
      <c r="F56" s="20">
        <v>0</v>
      </c>
      <c r="G56" s="20">
        <v>0</v>
      </c>
      <c r="H56" s="20">
        <v>158.83761622262</v>
      </c>
    </row>
    <row r="57" spans="1:8" x14ac:dyDescent="0.3">
      <c r="A57" s="6">
        <v>12</v>
      </c>
      <c r="B57" s="6" t="s">
        <v>59</v>
      </c>
      <c r="C57" s="7" t="s">
        <v>60</v>
      </c>
      <c r="D57" s="20">
        <v>0</v>
      </c>
      <c r="E57" s="20">
        <v>0</v>
      </c>
      <c r="F57" s="20">
        <v>0</v>
      </c>
      <c r="G57" s="20">
        <v>85.182778124999999</v>
      </c>
      <c r="H57" s="20">
        <v>85.182778124999999</v>
      </c>
    </row>
    <row r="58" spans="1:8" x14ac:dyDescent="0.3">
      <c r="A58" s="6">
        <v>13</v>
      </c>
      <c r="B58" s="6" t="s">
        <v>61</v>
      </c>
      <c r="C58" s="7" t="s">
        <v>62</v>
      </c>
      <c r="D58" s="20">
        <v>0</v>
      </c>
      <c r="E58" s="20">
        <v>0</v>
      </c>
      <c r="F58" s="20">
        <v>0</v>
      </c>
      <c r="G58" s="20">
        <v>65.265000000000001</v>
      </c>
      <c r="H58" s="20">
        <v>65.265000000000001</v>
      </c>
    </row>
    <row r="59" spans="1:8" ht="31.2" x14ac:dyDescent="0.3">
      <c r="A59" s="6">
        <v>14</v>
      </c>
      <c r="B59" s="6" t="s">
        <v>63</v>
      </c>
      <c r="C59" s="7" t="s">
        <v>58</v>
      </c>
      <c r="D59" s="20">
        <v>0.22500000000000001</v>
      </c>
      <c r="E59" s="20">
        <v>13.62</v>
      </c>
      <c r="F59" s="20">
        <v>0</v>
      </c>
      <c r="G59" s="20">
        <v>0</v>
      </c>
      <c r="H59" s="20">
        <v>13.845000000000001</v>
      </c>
    </row>
    <row r="60" spans="1:8" ht="16.95" customHeight="1" x14ac:dyDescent="0.3">
      <c r="A60" s="6"/>
      <c r="B60" s="9"/>
      <c r="C60" s="9" t="s">
        <v>64</v>
      </c>
      <c r="D60" s="20">
        <v>232.79266421405001</v>
      </c>
      <c r="E60" s="20">
        <v>29.249670408572001</v>
      </c>
      <c r="F60" s="20">
        <v>0</v>
      </c>
      <c r="G60" s="20">
        <v>272.46630315636997</v>
      </c>
      <c r="H60" s="20">
        <v>534.50863777898996</v>
      </c>
    </row>
    <row r="61" spans="1:8" ht="16.95" customHeight="1" x14ac:dyDescent="0.3">
      <c r="A61" s="6"/>
      <c r="B61" s="9"/>
      <c r="C61" s="9" t="s">
        <v>65</v>
      </c>
      <c r="D61" s="20">
        <v>9152.2361398479006</v>
      </c>
      <c r="E61" s="20">
        <v>1149.7726170971</v>
      </c>
      <c r="F61" s="20">
        <v>1451.895</v>
      </c>
      <c r="G61" s="20">
        <v>272.46630315636997</v>
      </c>
      <c r="H61" s="20">
        <v>12026.370060101</v>
      </c>
    </row>
    <row r="62" spans="1:8" ht="16.95" customHeight="1" x14ac:dyDescent="0.3">
      <c r="A62" s="6"/>
      <c r="B62" s="9"/>
      <c r="C62" s="9" t="s">
        <v>66</v>
      </c>
      <c r="D62" s="20"/>
      <c r="E62" s="20"/>
      <c r="F62" s="20"/>
      <c r="G62" s="20"/>
      <c r="H62" s="20"/>
    </row>
    <row r="63" spans="1:8" x14ac:dyDescent="0.3">
      <c r="A63" s="6"/>
      <c r="B63" s="6"/>
      <c r="C63" s="7"/>
      <c r="D63" s="20"/>
      <c r="E63" s="20"/>
      <c r="F63" s="20"/>
      <c r="G63" s="20"/>
      <c r="H63" s="20">
        <f>SUM(D63:G63)</f>
        <v>0</v>
      </c>
    </row>
    <row r="64" spans="1:8" ht="16.95" customHeight="1" x14ac:dyDescent="0.3">
      <c r="A64" s="6"/>
      <c r="B64" s="9"/>
      <c r="C64" s="9" t="s">
        <v>67</v>
      </c>
      <c r="D64" s="20">
        <f>SUM(D63:D63)</f>
        <v>0</v>
      </c>
      <c r="E64" s="20">
        <f>SUM(E63:E63)</f>
        <v>0</v>
      </c>
      <c r="F64" s="20">
        <f>SUM(F63:F63)</f>
        <v>0</v>
      </c>
      <c r="G64" s="20">
        <f>SUM(G63:G63)</f>
        <v>0</v>
      </c>
      <c r="H64" s="20">
        <f>SUM(D64:G64)</f>
        <v>0</v>
      </c>
    </row>
    <row r="65" spans="1:8" ht="16.95" customHeight="1" x14ac:dyDescent="0.3">
      <c r="A65" s="6"/>
      <c r="B65" s="9"/>
      <c r="C65" s="9" t="s">
        <v>68</v>
      </c>
      <c r="D65" s="20">
        <v>9152.2361398479006</v>
      </c>
      <c r="E65" s="20">
        <v>1149.7726170971</v>
      </c>
      <c r="F65" s="20">
        <v>1451.895</v>
      </c>
      <c r="G65" s="20">
        <v>272.46630315636997</v>
      </c>
      <c r="H65" s="20">
        <v>12026.370060101</v>
      </c>
    </row>
    <row r="66" spans="1:8" ht="153" customHeight="1" x14ac:dyDescent="0.3">
      <c r="A66" s="6"/>
      <c r="B66" s="9"/>
      <c r="C66" s="9" t="s">
        <v>69</v>
      </c>
      <c r="D66" s="20"/>
      <c r="E66" s="20"/>
      <c r="F66" s="20"/>
      <c r="G66" s="20"/>
      <c r="H66" s="20"/>
    </row>
    <row r="67" spans="1:8" x14ac:dyDescent="0.3">
      <c r="A67" s="6">
        <v>15</v>
      </c>
      <c r="B67" s="6" t="s">
        <v>70</v>
      </c>
      <c r="C67" s="7" t="s">
        <v>71</v>
      </c>
      <c r="D67" s="20">
        <v>0</v>
      </c>
      <c r="E67" s="20">
        <v>0</v>
      </c>
      <c r="F67" s="20">
        <v>0</v>
      </c>
      <c r="G67" s="20">
        <v>315.45274594193</v>
      </c>
      <c r="H67" s="20">
        <v>315.45274594193</v>
      </c>
    </row>
    <row r="68" spans="1:8" x14ac:dyDescent="0.3">
      <c r="A68" s="6">
        <v>16</v>
      </c>
      <c r="B68" s="6" t="s">
        <v>84</v>
      </c>
      <c r="C68" s="7" t="s">
        <v>71</v>
      </c>
      <c r="D68" s="20">
        <v>0</v>
      </c>
      <c r="E68" s="20">
        <v>0</v>
      </c>
      <c r="F68" s="20">
        <v>0</v>
      </c>
      <c r="G68" s="20">
        <v>343.90665029823998</v>
      </c>
      <c r="H68" s="20">
        <v>343.90665029823998</v>
      </c>
    </row>
    <row r="69" spans="1:8" x14ac:dyDescent="0.3">
      <c r="A69" s="6">
        <v>17</v>
      </c>
      <c r="B69" s="6" t="s">
        <v>85</v>
      </c>
      <c r="C69" s="7" t="s">
        <v>86</v>
      </c>
      <c r="D69" s="20">
        <v>0</v>
      </c>
      <c r="E69" s="20">
        <v>0</v>
      </c>
      <c r="F69" s="20">
        <v>0</v>
      </c>
      <c r="G69" s="20">
        <v>286.03500000000003</v>
      </c>
      <c r="H69" s="20">
        <v>286.03500000000003</v>
      </c>
    </row>
    <row r="70" spans="1:8" ht="16.95" customHeight="1" x14ac:dyDescent="0.3">
      <c r="A70" s="6"/>
      <c r="B70" s="9"/>
      <c r="C70" s="9" t="s">
        <v>83</v>
      </c>
      <c r="D70" s="20">
        <v>0</v>
      </c>
      <c r="E70" s="20">
        <v>0</v>
      </c>
      <c r="F70" s="20">
        <v>0</v>
      </c>
      <c r="G70" s="20">
        <v>945.39439624016995</v>
      </c>
      <c r="H70" s="20">
        <v>945.39439624016995</v>
      </c>
    </row>
    <row r="71" spans="1:8" ht="16.95" customHeight="1" x14ac:dyDescent="0.3">
      <c r="A71" s="6"/>
      <c r="B71" s="9"/>
      <c r="C71" s="9" t="s">
        <v>82</v>
      </c>
      <c r="D71" s="20">
        <v>9152.2361398479006</v>
      </c>
      <c r="E71" s="20">
        <v>1149.7726170971</v>
      </c>
      <c r="F71" s="20">
        <v>1451.895</v>
      </c>
      <c r="G71" s="20">
        <v>1217.8606993965</v>
      </c>
      <c r="H71" s="20">
        <v>12971.764456342</v>
      </c>
    </row>
    <row r="72" spans="1:8" ht="16.95" customHeight="1" x14ac:dyDescent="0.3">
      <c r="A72" s="6"/>
      <c r="B72" s="9"/>
      <c r="C72" s="9" t="s">
        <v>81</v>
      </c>
      <c r="D72" s="20"/>
      <c r="E72" s="20"/>
      <c r="F72" s="20"/>
      <c r="G72" s="20"/>
      <c r="H72" s="20"/>
    </row>
    <row r="73" spans="1:8" ht="34.200000000000003" customHeight="1" x14ac:dyDescent="0.3">
      <c r="A73" s="6">
        <v>18</v>
      </c>
      <c r="B73" s="6" t="s">
        <v>80</v>
      </c>
      <c r="C73" s="7" t="s">
        <v>79</v>
      </c>
      <c r="D73" s="20">
        <f>D71 * 3%</f>
        <v>274.56708419543702</v>
      </c>
      <c r="E73" s="20">
        <f>E71 * 3%</f>
        <v>34.493178512912998</v>
      </c>
      <c r="F73" s="20">
        <f>F71 * 3%</f>
        <v>43.556849999999997</v>
      </c>
      <c r="G73" s="20">
        <f>G71 * 3%</f>
        <v>36.535820981895</v>
      </c>
      <c r="H73" s="20">
        <f>SUM(D73:G73)</f>
        <v>389.15293369024505</v>
      </c>
    </row>
    <row r="74" spans="1:8" ht="16.95" customHeight="1" x14ac:dyDescent="0.3">
      <c r="A74" s="6"/>
      <c r="B74" s="9"/>
      <c r="C74" s="9" t="s">
        <v>78</v>
      </c>
      <c r="D74" s="20">
        <f>D73</f>
        <v>274.56708419543702</v>
      </c>
      <c r="E74" s="20">
        <f>E73</f>
        <v>34.493178512912998</v>
      </c>
      <c r="F74" s="20">
        <f>F73</f>
        <v>43.556849999999997</v>
      </c>
      <c r="G74" s="20">
        <f>G73</f>
        <v>36.535820981895</v>
      </c>
      <c r="H74" s="20">
        <f>SUM(D74:G74)</f>
        <v>389.15293369024505</v>
      </c>
    </row>
    <row r="75" spans="1:8" ht="16.95" customHeight="1" x14ac:dyDescent="0.3">
      <c r="A75" s="6"/>
      <c r="B75" s="9"/>
      <c r="C75" s="9" t="s">
        <v>77</v>
      </c>
      <c r="D75" s="20">
        <f>D74 + D71</f>
        <v>9426.8032240433386</v>
      </c>
      <c r="E75" s="20">
        <f>E74 + E71</f>
        <v>1184.2657956100129</v>
      </c>
      <c r="F75" s="20">
        <f>F74 + F71</f>
        <v>1495.4518499999999</v>
      </c>
      <c r="G75" s="20">
        <f>G74 + G71</f>
        <v>1254.3965203783951</v>
      </c>
      <c r="H75" s="20">
        <f>SUM(D75:G75)</f>
        <v>13360.917390031746</v>
      </c>
    </row>
    <row r="76" spans="1:8" ht="16.95" customHeight="1" x14ac:dyDescent="0.3">
      <c r="A76" s="6"/>
      <c r="B76" s="9"/>
      <c r="C76" s="9" t="s">
        <v>76</v>
      </c>
      <c r="D76" s="20"/>
      <c r="E76" s="20"/>
      <c r="F76" s="20"/>
      <c r="G76" s="20"/>
      <c r="H76" s="20"/>
    </row>
    <row r="77" spans="1:8" ht="16.95" customHeight="1" x14ac:dyDescent="0.3">
      <c r="A77" s="6">
        <v>19</v>
      </c>
      <c r="B77" s="6" t="s">
        <v>75</v>
      </c>
      <c r="C77" s="7" t="s">
        <v>74</v>
      </c>
      <c r="D77" s="20">
        <f>D75 * 20%</f>
        <v>1885.3606448086678</v>
      </c>
      <c r="E77" s="20">
        <f>E75 * 20%</f>
        <v>236.85315912200258</v>
      </c>
      <c r="F77" s="20">
        <f>F75 * 20%</f>
        <v>299.09037000000001</v>
      </c>
      <c r="G77" s="20">
        <f>G75 * 20%</f>
        <v>250.87930407567902</v>
      </c>
      <c r="H77" s="20">
        <f>SUM(D77:G77)</f>
        <v>2672.1834780063491</v>
      </c>
    </row>
    <row r="78" spans="1:8" ht="16.95" customHeight="1" x14ac:dyDescent="0.3">
      <c r="A78" s="6"/>
      <c r="B78" s="9"/>
      <c r="C78" s="9" t="s">
        <v>73</v>
      </c>
      <c r="D78" s="20">
        <f>D77</f>
        <v>1885.3606448086678</v>
      </c>
      <c r="E78" s="20">
        <f>E77</f>
        <v>236.85315912200258</v>
      </c>
      <c r="F78" s="20">
        <f>F77</f>
        <v>299.09037000000001</v>
      </c>
      <c r="G78" s="20">
        <f>G77</f>
        <v>250.87930407567902</v>
      </c>
      <c r="H78" s="20">
        <f>SUM(D78:G78)</f>
        <v>2672.1834780063491</v>
      </c>
    </row>
    <row r="79" spans="1:8" ht="16.95" customHeight="1" x14ac:dyDescent="0.3">
      <c r="A79" s="6"/>
      <c r="B79" s="9"/>
      <c r="C79" s="9" t="s">
        <v>72</v>
      </c>
      <c r="D79" s="20">
        <f>D78 + D75</f>
        <v>11312.163868852007</v>
      </c>
      <c r="E79" s="20">
        <f>E78 + E75</f>
        <v>1421.1189547320155</v>
      </c>
      <c r="F79" s="20">
        <f>F78 + F75</f>
        <v>1794.5422199999998</v>
      </c>
      <c r="G79" s="20">
        <f>G78 + G75</f>
        <v>1505.2758244540742</v>
      </c>
      <c r="H79" s="20">
        <f>SUM(D79:G79)</f>
        <v>16033.100868038096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87</v>
      </c>
    </row>
    <row r="2" spans="1:14" ht="45.75" customHeight="1" x14ac:dyDescent="0.3">
      <c r="A2" s="1"/>
      <c r="B2" s="1" t="s">
        <v>88</v>
      </c>
      <c r="C2" s="86" t="s">
        <v>182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90</v>
      </c>
      <c r="C7" s="29" t="s">
        <v>91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92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93</v>
      </c>
      <c r="C13" s="25" t="s">
        <v>94</v>
      </c>
      <c r="D13" s="19">
        <v>3149.9294117647</v>
      </c>
      <c r="E13" s="19">
        <v>206.68235294118</v>
      </c>
      <c r="F13" s="19">
        <v>0</v>
      </c>
      <c r="G13" s="19">
        <v>0</v>
      </c>
      <c r="H13" s="19">
        <v>3356.6117647059</v>
      </c>
      <c r="J13" s="5"/>
    </row>
    <row r="14" spans="1:14" ht="16.95" customHeight="1" x14ac:dyDescent="0.3">
      <c r="A14" s="6"/>
      <c r="B14" s="9"/>
      <c r="C14" s="9" t="s">
        <v>95</v>
      </c>
      <c r="D14" s="19">
        <v>3149.9294117647</v>
      </c>
      <c r="E14" s="19">
        <v>206.68235294118</v>
      </c>
      <c r="F14" s="19">
        <v>0</v>
      </c>
      <c r="G14" s="19">
        <v>0</v>
      </c>
      <c r="H14" s="19">
        <v>3356.6117647059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87</v>
      </c>
    </row>
    <row r="2" spans="1:14" ht="45.75" customHeight="1" x14ac:dyDescent="0.3">
      <c r="A2" s="1"/>
      <c r="B2" s="1" t="s">
        <v>88</v>
      </c>
      <c r="C2" s="86" t="s">
        <v>183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96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90</v>
      </c>
      <c r="C7" s="29" t="s">
        <v>57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92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97</v>
      </c>
      <c r="C13" s="25" t="s">
        <v>98</v>
      </c>
      <c r="D13" s="19">
        <v>0</v>
      </c>
      <c r="E13" s="19">
        <v>0</v>
      </c>
      <c r="F13" s="19">
        <v>0</v>
      </c>
      <c r="G13" s="19">
        <v>4.6705882352941002</v>
      </c>
      <c r="H13" s="19">
        <v>4.6705882352941002</v>
      </c>
      <c r="J13" s="5"/>
    </row>
    <row r="14" spans="1:14" ht="16.95" customHeight="1" x14ac:dyDescent="0.3">
      <c r="A14" s="6"/>
      <c r="B14" s="9"/>
      <c r="C14" s="9" t="s">
        <v>95</v>
      </c>
      <c r="D14" s="19">
        <v>0</v>
      </c>
      <c r="E14" s="19">
        <v>0</v>
      </c>
      <c r="F14" s="19">
        <v>0</v>
      </c>
      <c r="G14" s="19">
        <v>4.6705882352941002</v>
      </c>
      <c r="H14" s="19">
        <v>4.6705882352941002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87</v>
      </c>
    </row>
    <row r="2" spans="1:14" ht="45.75" customHeight="1" x14ac:dyDescent="0.3">
      <c r="A2" s="1"/>
      <c r="B2" s="1" t="s">
        <v>88</v>
      </c>
      <c r="C2" s="86" t="s">
        <v>184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90</v>
      </c>
      <c r="C7" s="29" t="s">
        <v>100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92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101</v>
      </c>
      <c r="C13" s="25" t="s">
        <v>100</v>
      </c>
      <c r="D13" s="19">
        <v>0</v>
      </c>
      <c r="E13" s="19">
        <v>0</v>
      </c>
      <c r="F13" s="19">
        <v>0</v>
      </c>
      <c r="G13" s="19">
        <v>315.45274594193</v>
      </c>
      <c r="H13" s="19">
        <v>315.45274594193</v>
      </c>
      <c r="J13" s="5"/>
    </row>
    <row r="14" spans="1:14" ht="16.95" customHeight="1" x14ac:dyDescent="0.3">
      <c r="A14" s="6"/>
      <c r="B14" s="9"/>
      <c r="C14" s="9" t="s">
        <v>95</v>
      </c>
      <c r="D14" s="19">
        <v>0</v>
      </c>
      <c r="E14" s="19">
        <v>0</v>
      </c>
      <c r="F14" s="19">
        <v>0</v>
      </c>
      <c r="G14" s="19">
        <v>315.45274594193</v>
      </c>
      <c r="H14" s="19">
        <v>315.45274594193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87</v>
      </c>
    </row>
    <row r="2" spans="1:14" ht="45.75" customHeight="1" x14ac:dyDescent="0.3">
      <c r="A2" s="1"/>
      <c r="B2" s="1" t="s">
        <v>88</v>
      </c>
      <c r="C2" s="86" t="s">
        <v>185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90</v>
      </c>
      <c r="C7" s="29" t="s">
        <v>27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92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103</v>
      </c>
      <c r="C13" s="25" t="s">
        <v>104</v>
      </c>
      <c r="D13" s="19">
        <v>5585.9906623860998</v>
      </c>
      <c r="E13" s="19">
        <v>380.41367322409002</v>
      </c>
      <c r="F13" s="19">
        <v>0</v>
      </c>
      <c r="G13" s="19">
        <v>0</v>
      </c>
      <c r="H13" s="19">
        <v>5966.4043356102002</v>
      </c>
      <c r="J13" s="5"/>
    </row>
    <row r="14" spans="1:14" ht="16.95" customHeight="1" x14ac:dyDescent="0.3">
      <c r="A14" s="6"/>
      <c r="B14" s="9"/>
      <c r="C14" s="9" t="s">
        <v>95</v>
      </c>
      <c r="D14" s="19">
        <v>5585.9906623860998</v>
      </c>
      <c r="E14" s="19">
        <v>380.41367322409002</v>
      </c>
      <c r="F14" s="19">
        <v>0</v>
      </c>
      <c r="G14" s="19">
        <v>0</v>
      </c>
      <c r="H14" s="19">
        <v>5966.4043356102002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87</v>
      </c>
    </row>
    <row r="2" spans="1:14" ht="45.75" customHeight="1" x14ac:dyDescent="0.3">
      <c r="A2" s="1"/>
      <c r="B2" s="1" t="s">
        <v>88</v>
      </c>
      <c r="C2" s="86" t="s">
        <v>186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90</v>
      </c>
      <c r="C7" s="29" t="s">
        <v>57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92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103</v>
      </c>
      <c r="C13" s="25" t="s">
        <v>106</v>
      </c>
      <c r="D13" s="19">
        <v>0</v>
      </c>
      <c r="E13" s="19">
        <v>0</v>
      </c>
      <c r="F13" s="19">
        <v>0</v>
      </c>
      <c r="G13" s="19">
        <v>18.141933745410999</v>
      </c>
      <c r="H13" s="19">
        <v>18.141933745410999</v>
      </c>
      <c r="J13" s="5"/>
    </row>
    <row r="14" spans="1:14" ht="16.95" customHeight="1" x14ac:dyDescent="0.3">
      <c r="A14" s="6"/>
      <c r="B14" s="9"/>
      <c r="C14" s="9" t="s">
        <v>95</v>
      </c>
      <c r="D14" s="19">
        <v>0</v>
      </c>
      <c r="E14" s="19">
        <v>0</v>
      </c>
      <c r="F14" s="19">
        <v>0</v>
      </c>
      <c r="G14" s="19">
        <v>18.141933745410999</v>
      </c>
      <c r="H14" s="19">
        <v>18.141933745410999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87</v>
      </c>
    </row>
    <row r="2" spans="1:14" ht="45.75" customHeight="1" x14ac:dyDescent="0.3">
      <c r="A2" s="1"/>
      <c r="B2" s="1" t="s">
        <v>88</v>
      </c>
      <c r="C2" s="86" t="s">
        <v>187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107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90</v>
      </c>
      <c r="C7" s="29" t="s">
        <v>71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92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101</v>
      </c>
      <c r="C13" s="25" t="s">
        <v>71</v>
      </c>
      <c r="D13" s="19">
        <v>0</v>
      </c>
      <c r="E13" s="19">
        <v>0</v>
      </c>
      <c r="F13" s="19">
        <v>0</v>
      </c>
      <c r="G13" s="19">
        <v>343.90665029823998</v>
      </c>
      <c r="H13" s="19">
        <v>343.90665029823998</v>
      </c>
      <c r="J13" s="5"/>
    </row>
    <row r="14" spans="1:14" ht="16.95" customHeight="1" x14ac:dyDescent="0.3">
      <c r="A14" s="6"/>
      <c r="B14" s="9"/>
      <c r="C14" s="9" t="s">
        <v>95</v>
      </c>
      <c r="D14" s="19">
        <v>0</v>
      </c>
      <c r="E14" s="19">
        <v>0</v>
      </c>
      <c r="F14" s="19">
        <v>0</v>
      </c>
      <c r="G14" s="19">
        <v>343.90665029823998</v>
      </c>
      <c r="H14" s="19">
        <v>343.90665029823998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87</v>
      </c>
    </row>
    <row r="2" spans="1:14" ht="45.75" customHeight="1" x14ac:dyDescent="0.3">
      <c r="A2" s="1"/>
      <c r="B2" s="1" t="s">
        <v>88</v>
      </c>
      <c r="C2" s="86" t="s">
        <v>188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90</v>
      </c>
      <c r="C7" s="29" t="s">
        <v>109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92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110</v>
      </c>
      <c r="C13" s="25" t="s">
        <v>29</v>
      </c>
      <c r="D13" s="19">
        <v>8.625</v>
      </c>
      <c r="E13" s="19">
        <v>511.45499999999998</v>
      </c>
      <c r="F13" s="19">
        <v>1451.895</v>
      </c>
      <c r="G13" s="19">
        <v>0</v>
      </c>
      <c r="H13" s="19">
        <v>1971.9749999999999</v>
      </c>
      <c r="J13" s="5"/>
    </row>
    <row r="14" spans="1:14" ht="16.95" customHeight="1" x14ac:dyDescent="0.3">
      <c r="A14" s="6"/>
      <c r="B14" s="9"/>
      <c r="C14" s="9" t="s">
        <v>95</v>
      </c>
      <c r="D14" s="19">
        <v>8.625</v>
      </c>
      <c r="E14" s="19">
        <v>511.45499999999998</v>
      </c>
      <c r="F14" s="19">
        <v>1451.895</v>
      </c>
      <c r="G14" s="19">
        <v>0</v>
      </c>
      <c r="H14" s="19">
        <v>1971.9749999999999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13</vt:i4>
      </vt:variant>
    </vt:vector>
  </HeadingPairs>
  <TitlesOfParts>
    <vt:vector size="13" baseType="lpstr">
      <vt:lpstr>Сводка затрат</vt:lpstr>
      <vt:lpstr>ССР</vt:lpstr>
      <vt:lpstr>ОСР 518-02-01</vt:lpstr>
      <vt:lpstr>ОСР 518-09-01</vt:lpstr>
      <vt:lpstr>ОСР 518-12-01</vt:lpstr>
      <vt:lpstr>ОСР 27-02-01</vt:lpstr>
      <vt:lpstr>ОСР 27-09-01</vt:lpstr>
      <vt:lpstr>ОСР 27-12-01</vt:lpstr>
      <vt:lpstr>ОСР 331-02-01</vt:lpstr>
      <vt:lpstr>ОСР 27-09-01(1)</vt:lpstr>
      <vt:lpstr>ОСР 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2025-11-17T08:09:57Z</dcterms:modified>
</cp:coreProperties>
</file>